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75" windowWidth="20115" windowHeight="7995"/>
  </bookViews>
  <sheets>
    <sheet name="Carátula" sheetId="20" r:id="rId1"/>
    <sheet name="Índice" sheetId="21" r:id="rId2"/>
    <sheet name="Oriente" sheetId="31" r:id="rId3"/>
    <sheet name="Amazonas" sheetId="8" r:id="rId4"/>
    <sheet name="Loreto" sheetId="24" r:id="rId5"/>
    <sheet name="San Martín" sheetId="25" r:id="rId6"/>
    <sheet name="Ucayali" sheetId="26" r:id="rId7"/>
  </sheets>
  <calcPr calcId="145621"/>
</workbook>
</file>

<file path=xl/calcChain.xml><?xml version="1.0" encoding="utf-8"?>
<calcChain xmlns="http://schemas.openxmlformats.org/spreadsheetml/2006/main">
  <c r="N24" i="31" l="1"/>
  <c r="N25" i="31"/>
  <c r="N26" i="31"/>
  <c r="N23" i="31"/>
  <c r="N21" i="31"/>
  <c r="N20" i="31"/>
  <c r="N19" i="31"/>
  <c r="N18" i="31"/>
  <c r="N17" i="31"/>
  <c r="N16" i="31"/>
  <c r="N15" i="31"/>
  <c r="N14" i="31"/>
  <c r="N13" i="31"/>
  <c r="V64" i="31"/>
  <c r="V65" i="31"/>
  <c r="V66" i="31"/>
  <c r="V67" i="31"/>
  <c r="V68" i="31"/>
  <c r="V69" i="31"/>
  <c r="V70" i="31"/>
  <c r="V71" i="31"/>
  <c r="V63" i="31"/>
  <c r="V72" i="31"/>
  <c r="T40" i="31"/>
  <c r="U40" i="31"/>
  <c r="V40" i="31"/>
  <c r="T41" i="31"/>
  <c r="U41" i="31"/>
  <c r="V41" i="31"/>
  <c r="T42" i="31"/>
  <c r="U42" i="31"/>
  <c r="V42" i="31"/>
  <c r="V38" i="31"/>
  <c r="U38" i="31"/>
  <c r="V39" i="31"/>
  <c r="T39" i="31"/>
  <c r="U39" i="31"/>
  <c r="U12" i="31"/>
  <c r="V14" i="31"/>
  <c r="V13" i="31"/>
  <c r="U11" i="31"/>
  <c r="U10" i="31"/>
  <c r="G94" i="31" l="1"/>
  <c r="G93" i="31"/>
  <c r="G92" i="31"/>
  <c r="G91" i="31"/>
  <c r="G90" i="31"/>
  <c r="G89" i="31"/>
  <c r="G88" i="31"/>
  <c r="G87" i="31"/>
  <c r="G86" i="31"/>
  <c r="G85" i="31"/>
  <c r="G84" i="31"/>
  <c r="G83" i="31"/>
  <c r="G82" i="31"/>
  <c r="G81" i="31"/>
  <c r="G80" i="31"/>
  <c r="G79" i="31"/>
  <c r="G78" i="31"/>
  <c r="G77" i="31"/>
  <c r="G76" i="31"/>
  <c r="G75" i="31"/>
  <c r="G74" i="31"/>
  <c r="N94" i="31"/>
  <c r="N93" i="31"/>
  <c r="N92" i="31"/>
  <c r="N91" i="31"/>
  <c r="N90" i="31"/>
  <c r="N89" i="31"/>
  <c r="N88" i="31"/>
  <c r="N87" i="31"/>
  <c r="N86" i="31"/>
  <c r="N85" i="31"/>
  <c r="N84" i="31"/>
  <c r="N83" i="31"/>
  <c r="N82" i="31"/>
  <c r="N81" i="31"/>
  <c r="N80" i="31"/>
  <c r="N79" i="31"/>
  <c r="N78" i="31"/>
  <c r="N77" i="31"/>
  <c r="N76" i="31"/>
  <c r="N75" i="31"/>
  <c r="N74" i="31"/>
  <c r="O94" i="31"/>
  <c r="H94" i="31"/>
  <c r="O93" i="31"/>
  <c r="H93" i="31"/>
  <c r="O92" i="31"/>
  <c r="H92" i="31"/>
  <c r="O91" i="31"/>
  <c r="H91" i="31"/>
  <c r="O90" i="31"/>
  <c r="H90" i="31"/>
  <c r="O89" i="31"/>
  <c r="H89" i="31"/>
  <c r="O88" i="31"/>
  <c r="H88" i="31"/>
  <c r="O87" i="31"/>
  <c r="H87" i="31"/>
  <c r="O86" i="31"/>
  <c r="H86" i="31"/>
  <c r="O85" i="31"/>
  <c r="H85" i="31"/>
  <c r="O84" i="31"/>
  <c r="H84" i="31"/>
  <c r="O83" i="31"/>
  <c r="H83" i="31"/>
  <c r="O82" i="31"/>
  <c r="H82" i="31"/>
  <c r="O81" i="31"/>
  <c r="H81" i="31"/>
  <c r="O80" i="31"/>
  <c r="H80" i="31"/>
  <c r="O79" i="31"/>
  <c r="H79" i="31"/>
  <c r="O78" i="31"/>
  <c r="H78" i="31"/>
  <c r="O77" i="31"/>
  <c r="H77" i="31"/>
  <c r="O76" i="31"/>
  <c r="H76" i="31"/>
  <c r="O75" i="31"/>
  <c r="H75" i="31"/>
  <c r="O74" i="31"/>
  <c r="H74" i="31"/>
  <c r="I64" i="31"/>
  <c r="H64" i="31"/>
  <c r="I39" i="31"/>
  <c r="I40" i="31"/>
  <c r="I41" i="31"/>
  <c r="I38" i="31"/>
  <c r="H39" i="31"/>
  <c r="H40" i="31"/>
  <c r="H41" i="31"/>
  <c r="H38" i="31"/>
  <c r="M86" i="26"/>
  <c r="L86" i="26"/>
  <c r="F86" i="26"/>
  <c r="E86" i="26"/>
  <c r="M86" i="25"/>
  <c r="L86" i="25"/>
  <c r="F86" i="25"/>
  <c r="E86" i="25"/>
  <c r="M86" i="24"/>
  <c r="L86" i="24"/>
  <c r="M86" i="8"/>
  <c r="L86" i="8"/>
  <c r="F86" i="8"/>
  <c r="E86" i="8"/>
  <c r="O57" i="24"/>
  <c r="N57" i="24"/>
  <c r="H57" i="24"/>
  <c r="G57" i="24"/>
  <c r="O56" i="24"/>
  <c r="N56" i="24"/>
  <c r="H56" i="24"/>
  <c r="G56" i="24"/>
  <c r="O55" i="24"/>
  <c r="N55" i="24"/>
  <c r="H55" i="24"/>
  <c r="G55" i="24"/>
  <c r="O54" i="24"/>
  <c r="N54" i="24"/>
  <c r="H54" i="24"/>
  <c r="G54" i="24"/>
  <c r="O53" i="24"/>
  <c r="N53" i="24"/>
  <c r="H53" i="24"/>
  <c r="G53" i="24"/>
  <c r="O52" i="24"/>
  <c r="N52" i="24"/>
  <c r="H52" i="24"/>
  <c r="G52" i="24"/>
  <c r="O51" i="24"/>
  <c r="N51" i="24"/>
  <c r="H51" i="24"/>
  <c r="G51" i="24"/>
  <c r="O50" i="24"/>
  <c r="N50" i="24"/>
  <c r="H50" i="24"/>
  <c r="G50" i="24"/>
  <c r="O49" i="24"/>
  <c r="N49" i="24"/>
  <c r="H49" i="24"/>
  <c r="G49" i="24"/>
  <c r="O48" i="24"/>
  <c r="N48" i="24"/>
  <c r="H48" i="24"/>
  <c r="G48" i="24"/>
  <c r="O47" i="24"/>
  <c r="N47" i="24"/>
  <c r="H47" i="24"/>
  <c r="G47" i="24"/>
  <c r="O46" i="24"/>
  <c r="N46" i="24"/>
  <c r="H46" i="24"/>
  <c r="G46" i="24"/>
  <c r="O45" i="24"/>
  <c r="N45" i="24"/>
  <c r="H45" i="24"/>
  <c r="G45" i="24"/>
  <c r="O44" i="24"/>
  <c r="N44" i="24"/>
  <c r="H44" i="24"/>
  <c r="G44" i="24"/>
  <c r="O43" i="24"/>
  <c r="N43" i="24"/>
  <c r="H43" i="24"/>
  <c r="G43" i="24"/>
  <c r="O42" i="24"/>
  <c r="N42" i="24"/>
  <c r="H42" i="24"/>
  <c r="G42" i="24"/>
  <c r="O41" i="24"/>
  <c r="N41" i="24"/>
  <c r="H41" i="24"/>
  <c r="G41" i="24"/>
  <c r="O40" i="24"/>
  <c r="N40" i="24"/>
  <c r="H40" i="24"/>
  <c r="G40" i="24"/>
  <c r="O39" i="24"/>
  <c r="N39" i="24"/>
  <c r="H39" i="24"/>
  <c r="G39" i="24"/>
  <c r="O38" i="24"/>
  <c r="N38" i="24"/>
  <c r="H38" i="24"/>
  <c r="G38" i="24"/>
  <c r="O37" i="24"/>
  <c r="N37" i="24"/>
  <c r="H37" i="24"/>
  <c r="G37" i="24"/>
  <c r="O57" i="25"/>
  <c r="N57" i="25"/>
  <c r="H57" i="25"/>
  <c r="G57" i="25"/>
  <c r="O56" i="25"/>
  <c r="N56" i="25"/>
  <c r="H56" i="25"/>
  <c r="G56" i="25"/>
  <c r="O55" i="25"/>
  <c r="N55" i="25"/>
  <c r="H55" i="25"/>
  <c r="G55" i="25"/>
  <c r="O54" i="25"/>
  <c r="N54" i="25"/>
  <c r="H54" i="25"/>
  <c r="G54" i="25"/>
  <c r="O53" i="25"/>
  <c r="N53" i="25"/>
  <c r="H53" i="25"/>
  <c r="G53" i="25"/>
  <c r="O52" i="25"/>
  <c r="N52" i="25"/>
  <c r="H52" i="25"/>
  <c r="G52" i="25"/>
  <c r="O51" i="25"/>
  <c r="N51" i="25"/>
  <c r="H51" i="25"/>
  <c r="G51" i="25"/>
  <c r="O50" i="25"/>
  <c r="N50" i="25"/>
  <c r="H50" i="25"/>
  <c r="G50" i="25"/>
  <c r="O49" i="25"/>
  <c r="N49" i="25"/>
  <c r="H49" i="25"/>
  <c r="G49" i="25"/>
  <c r="O48" i="25"/>
  <c r="N48" i="25"/>
  <c r="H48" i="25"/>
  <c r="G48" i="25"/>
  <c r="O47" i="25"/>
  <c r="N47" i="25"/>
  <c r="H47" i="25"/>
  <c r="G47" i="25"/>
  <c r="O46" i="25"/>
  <c r="N46" i="25"/>
  <c r="H46" i="25"/>
  <c r="G46" i="25"/>
  <c r="O45" i="25"/>
  <c r="N45" i="25"/>
  <c r="H45" i="25"/>
  <c r="G45" i="25"/>
  <c r="O44" i="25"/>
  <c r="N44" i="25"/>
  <c r="H44" i="25"/>
  <c r="G44" i="25"/>
  <c r="O43" i="25"/>
  <c r="N43" i="25"/>
  <c r="H43" i="25"/>
  <c r="G43" i="25"/>
  <c r="O42" i="25"/>
  <c r="N42" i="25"/>
  <c r="H42" i="25"/>
  <c r="G42" i="25"/>
  <c r="O41" i="25"/>
  <c r="N41" i="25"/>
  <c r="H41" i="25"/>
  <c r="G41" i="25"/>
  <c r="O40" i="25"/>
  <c r="N40" i="25"/>
  <c r="H40" i="25"/>
  <c r="G40" i="25"/>
  <c r="O39" i="25"/>
  <c r="N39" i="25"/>
  <c r="H39" i="25"/>
  <c r="G39" i="25"/>
  <c r="O38" i="25"/>
  <c r="N38" i="25"/>
  <c r="H38" i="25"/>
  <c r="G38" i="25"/>
  <c r="O37" i="25"/>
  <c r="N37" i="25"/>
  <c r="H37" i="25"/>
  <c r="G37" i="25"/>
  <c r="N56" i="26"/>
  <c r="N55" i="26"/>
  <c r="N54" i="26"/>
  <c r="N53" i="26"/>
  <c r="N52" i="26"/>
  <c r="N51" i="26"/>
  <c r="N50" i="26"/>
  <c r="N49" i="26"/>
  <c r="N48" i="26"/>
  <c r="N47" i="26"/>
  <c r="N46" i="26"/>
  <c r="N45" i="26"/>
  <c r="N44" i="26"/>
  <c r="N43" i="26"/>
  <c r="N42" i="26"/>
  <c r="N41" i="26"/>
  <c r="N40" i="26"/>
  <c r="N39" i="26"/>
  <c r="O57" i="26"/>
  <c r="N57" i="26"/>
  <c r="H57" i="26"/>
  <c r="G57" i="26"/>
  <c r="O56" i="26"/>
  <c r="H56" i="26"/>
  <c r="G56" i="26"/>
  <c r="O55" i="26"/>
  <c r="H55" i="26"/>
  <c r="G55" i="26"/>
  <c r="O54" i="26"/>
  <c r="H54" i="26"/>
  <c r="G54" i="26"/>
  <c r="O53" i="26"/>
  <c r="H53" i="26"/>
  <c r="G53" i="26"/>
  <c r="O52" i="26"/>
  <c r="H52" i="26"/>
  <c r="G52" i="26"/>
  <c r="O51" i="26"/>
  <c r="H51" i="26"/>
  <c r="G51" i="26"/>
  <c r="O50" i="26"/>
  <c r="H50" i="26"/>
  <c r="G50" i="26"/>
  <c r="O49" i="26"/>
  <c r="H49" i="26"/>
  <c r="G49" i="26"/>
  <c r="O48" i="26"/>
  <c r="H48" i="26"/>
  <c r="G48" i="26"/>
  <c r="O47" i="26"/>
  <c r="H47" i="26"/>
  <c r="G47" i="26"/>
  <c r="O46" i="26"/>
  <c r="H46" i="26"/>
  <c r="G46" i="26"/>
  <c r="O45" i="26"/>
  <c r="H45" i="26"/>
  <c r="G45" i="26"/>
  <c r="O44" i="26"/>
  <c r="H44" i="26"/>
  <c r="G44" i="26"/>
  <c r="O43" i="26"/>
  <c r="H43" i="26"/>
  <c r="G43" i="26"/>
  <c r="O42" i="26"/>
  <c r="H42" i="26"/>
  <c r="G42" i="26"/>
  <c r="O41" i="26"/>
  <c r="H41" i="26"/>
  <c r="G41" i="26"/>
  <c r="O40" i="26"/>
  <c r="H40" i="26"/>
  <c r="G40" i="26"/>
  <c r="O39" i="26"/>
  <c r="H39" i="26"/>
  <c r="G39" i="26"/>
  <c r="O38" i="26"/>
  <c r="N38" i="26"/>
  <c r="H38" i="26"/>
  <c r="G38" i="26"/>
  <c r="O37" i="26"/>
  <c r="N37" i="26"/>
  <c r="H37" i="26"/>
  <c r="G37" i="26"/>
  <c r="O57" i="8"/>
  <c r="O56" i="8"/>
  <c r="O55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I26" i="31" l="1"/>
  <c r="H26" i="31"/>
  <c r="I25" i="31"/>
  <c r="H25" i="31"/>
  <c r="L25" i="31" s="1"/>
  <c r="I24" i="31"/>
  <c r="H24" i="31"/>
  <c r="I23" i="31"/>
  <c r="H23" i="31"/>
  <c r="I21" i="31"/>
  <c r="H21" i="31"/>
  <c r="I20" i="31"/>
  <c r="H20" i="31"/>
  <c r="L20" i="31" s="1"/>
  <c r="I19" i="31"/>
  <c r="H19" i="31"/>
  <c r="I18" i="31"/>
  <c r="H18" i="31"/>
  <c r="I17" i="31"/>
  <c r="H17" i="31"/>
  <c r="I16" i="31"/>
  <c r="H16" i="31"/>
  <c r="L16" i="31" s="1"/>
  <c r="I15" i="31"/>
  <c r="H15" i="31"/>
  <c r="I14" i="31"/>
  <c r="H14" i="31"/>
  <c r="I13" i="31"/>
  <c r="H13" i="31"/>
  <c r="I26" i="26"/>
  <c r="H26" i="26"/>
  <c r="I25" i="26"/>
  <c r="H25" i="26"/>
  <c r="I24" i="26"/>
  <c r="H24" i="26"/>
  <c r="I23" i="26"/>
  <c r="H23" i="26"/>
  <c r="I21" i="26"/>
  <c r="H21" i="26"/>
  <c r="I20" i="26"/>
  <c r="H20" i="26"/>
  <c r="I19" i="26"/>
  <c r="H19" i="26"/>
  <c r="I18" i="26"/>
  <c r="H18" i="26"/>
  <c r="I17" i="26"/>
  <c r="H17" i="26"/>
  <c r="I16" i="26"/>
  <c r="H16" i="26"/>
  <c r="I15" i="26"/>
  <c r="H15" i="26"/>
  <c r="I14" i="26"/>
  <c r="H14" i="26"/>
  <c r="I13" i="26"/>
  <c r="H13" i="26"/>
  <c r="I26" i="25"/>
  <c r="H26" i="25"/>
  <c r="I25" i="25"/>
  <c r="L25" i="25" s="1"/>
  <c r="H25" i="25"/>
  <c r="I24" i="25"/>
  <c r="H24" i="25"/>
  <c r="I23" i="25"/>
  <c r="L23" i="25" s="1"/>
  <c r="H23" i="25"/>
  <c r="I21" i="25"/>
  <c r="H21" i="25"/>
  <c r="I20" i="25"/>
  <c r="L20" i="25" s="1"/>
  <c r="H20" i="25"/>
  <c r="I19" i="25"/>
  <c r="H19" i="25"/>
  <c r="I18" i="25"/>
  <c r="H18" i="25"/>
  <c r="I17" i="25"/>
  <c r="H17" i="25"/>
  <c r="I16" i="25"/>
  <c r="L16" i="25" s="1"/>
  <c r="H16" i="25"/>
  <c r="I15" i="25"/>
  <c r="H15" i="25"/>
  <c r="I14" i="25"/>
  <c r="H14" i="25"/>
  <c r="I13" i="25"/>
  <c r="H13" i="25"/>
  <c r="I26" i="24"/>
  <c r="H26" i="24"/>
  <c r="I25" i="24"/>
  <c r="H25" i="24"/>
  <c r="I24" i="24"/>
  <c r="H24" i="24"/>
  <c r="I23" i="24"/>
  <c r="H23" i="24"/>
  <c r="I21" i="24"/>
  <c r="H21" i="24"/>
  <c r="I20" i="24"/>
  <c r="H20" i="24"/>
  <c r="I19" i="24"/>
  <c r="H19" i="24"/>
  <c r="I18" i="24"/>
  <c r="H18" i="24"/>
  <c r="I17" i="24"/>
  <c r="H17" i="24"/>
  <c r="I16" i="24"/>
  <c r="H16" i="24"/>
  <c r="I15" i="24"/>
  <c r="H15" i="24"/>
  <c r="I14" i="24"/>
  <c r="H14" i="24"/>
  <c r="I13" i="24"/>
  <c r="H13" i="24"/>
  <c r="I26" i="8"/>
  <c r="H26" i="8"/>
  <c r="I25" i="8"/>
  <c r="H25" i="8"/>
  <c r="I24" i="8"/>
  <c r="H24" i="8"/>
  <c r="I23" i="8"/>
  <c r="H23" i="8"/>
  <c r="I13" i="8"/>
  <c r="I21" i="8"/>
  <c r="H21" i="8"/>
  <c r="I20" i="8"/>
  <c r="H20" i="8"/>
  <c r="I19" i="8"/>
  <c r="H19" i="8"/>
  <c r="I18" i="8"/>
  <c r="H18" i="8"/>
  <c r="I17" i="8"/>
  <c r="H17" i="8"/>
  <c r="I16" i="8"/>
  <c r="H16" i="8"/>
  <c r="I15" i="8"/>
  <c r="H15" i="8"/>
  <c r="I14" i="8"/>
  <c r="H14" i="8"/>
  <c r="H13" i="8"/>
  <c r="I22" i="8" l="1"/>
  <c r="L13" i="25"/>
  <c r="L15" i="25"/>
  <c r="L17" i="25"/>
  <c r="L19" i="25"/>
  <c r="L21" i="25"/>
  <c r="L24" i="25"/>
  <c r="L26" i="25"/>
  <c r="H22" i="25"/>
  <c r="L23" i="26"/>
  <c r="L25" i="26"/>
  <c r="I22" i="31"/>
  <c r="L15" i="31"/>
  <c r="L13" i="26"/>
  <c r="L15" i="26"/>
  <c r="L17" i="26"/>
  <c r="L19" i="26"/>
  <c r="I22" i="26"/>
  <c r="L21" i="26"/>
  <c r="L13" i="24"/>
  <c r="L15" i="24"/>
  <c r="L17" i="24"/>
  <c r="L19" i="24"/>
  <c r="L21" i="24"/>
  <c r="L24" i="24"/>
  <c r="L26" i="24"/>
  <c r="H22" i="24"/>
  <c r="L14" i="24"/>
  <c r="L16" i="24"/>
  <c r="L18" i="24"/>
  <c r="L20" i="24"/>
  <c r="I22" i="24"/>
  <c r="L25" i="24"/>
  <c r="L14" i="25"/>
  <c r="L18" i="25"/>
  <c r="L24" i="26"/>
  <c r="I12" i="26"/>
  <c r="I27" i="26" s="1"/>
  <c r="L14" i="26"/>
  <c r="L16" i="26"/>
  <c r="L18" i="26"/>
  <c r="L20" i="26"/>
  <c r="H22" i="26"/>
  <c r="L26" i="26"/>
  <c r="H22" i="8"/>
  <c r="H12" i="26"/>
  <c r="L12" i="26" s="1"/>
  <c r="L17" i="31"/>
  <c r="L19" i="31"/>
  <c r="L21" i="31"/>
  <c r="L24" i="31"/>
  <c r="L26" i="31"/>
  <c r="H22" i="31"/>
  <c r="L23" i="24"/>
  <c r="L23" i="31"/>
  <c r="H12" i="8"/>
  <c r="L14" i="31"/>
  <c r="L18" i="31"/>
  <c r="I12" i="31"/>
  <c r="L13" i="31"/>
  <c r="H12" i="31"/>
  <c r="I12" i="25"/>
  <c r="L12" i="25" s="1"/>
  <c r="I22" i="25"/>
  <c r="H12" i="25"/>
  <c r="H12" i="24"/>
  <c r="I12" i="24"/>
  <c r="I12" i="8"/>
  <c r="I27" i="8" s="1"/>
  <c r="H27" i="8" l="1"/>
  <c r="H27" i="25"/>
  <c r="H27" i="26"/>
  <c r="L27" i="26" s="1"/>
  <c r="L22" i="26"/>
  <c r="L22" i="31"/>
  <c r="I27" i="31"/>
  <c r="H27" i="24"/>
  <c r="L22" i="24"/>
  <c r="I27" i="25"/>
  <c r="L22" i="25"/>
  <c r="I27" i="24"/>
  <c r="L12" i="24"/>
  <c r="L12" i="31"/>
  <c r="H27" i="31"/>
  <c r="L27" i="31" l="1"/>
  <c r="L27" i="25"/>
  <c r="L27" i="24"/>
  <c r="G84" i="26" l="1"/>
  <c r="H84" i="26"/>
  <c r="H83" i="26"/>
  <c r="H82" i="26"/>
  <c r="H81" i="26"/>
  <c r="H80" i="26"/>
  <c r="H79" i="26"/>
  <c r="H78" i="26"/>
  <c r="H77" i="26"/>
  <c r="G77" i="26"/>
  <c r="H76" i="26"/>
  <c r="H75" i="26"/>
  <c r="G75" i="26"/>
  <c r="H74" i="26"/>
  <c r="G74" i="26"/>
  <c r="H73" i="26"/>
  <c r="G73" i="26"/>
  <c r="H72" i="26"/>
  <c r="G72" i="26"/>
  <c r="H71" i="26"/>
  <c r="G71" i="26"/>
  <c r="H70" i="26"/>
  <c r="G70" i="26"/>
  <c r="O69" i="26"/>
  <c r="H69" i="26"/>
  <c r="G69" i="26"/>
  <c r="O68" i="26"/>
  <c r="H68" i="26"/>
  <c r="G68" i="26"/>
  <c r="J22" i="26"/>
  <c r="K26" i="26"/>
  <c r="K25" i="26"/>
  <c r="K24" i="26"/>
  <c r="K23" i="26"/>
  <c r="K22" i="26"/>
  <c r="K21" i="26"/>
  <c r="K20" i="26"/>
  <c r="K19" i="26"/>
  <c r="K18" i="26"/>
  <c r="J18" i="26"/>
  <c r="K17" i="26"/>
  <c r="K16" i="26"/>
  <c r="K15" i="26"/>
  <c r="K14" i="26"/>
  <c r="K13" i="26"/>
  <c r="K12" i="26"/>
  <c r="O86" i="25"/>
  <c r="G85" i="25"/>
  <c r="O84" i="25"/>
  <c r="H84" i="25"/>
  <c r="O83" i="25"/>
  <c r="H83" i="25"/>
  <c r="O82" i="25"/>
  <c r="H82" i="25"/>
  <c r="O81" i="25"/>
  <c r="H81" i="25"/>
  <c r="O80" i="25"/>
  <c r="H80" i="25"/>
  <c r="O79" i="25"/>
  <c r="H79" i="25"/>
  <c r="O78" i="25"/>
  <c r="H78" i="25"/>
  <c r="O77" i="25"/>
  <c r="H77" i="25"/>
  <c r="O76" i="25"/>
  <c r="H76" i="25"/>
  <c r="O75" i="25"/>
  <c r="H75" i="25"/>
  <c r="O74" i="25"/>
  <c r="H74" i="25"/>
  <c r="O73" i="25"/>
  <c r="H73" i="25"/>
  <c r="O72" i="25"/>
  <c r="H72" i="25"/>
  <c r="O71" i="25"/>
  <c r="H71" i="25"/>
  <c r="O70" i="25"/>
  <c r="H70" i="25"/>
  <c r="O69" i="25"/>
  <c r="H69" i="25"/>
  <c r="O68" i="25"/>
  <c r="H68" i="25"/>
  <c r="K26" i="25"/>
  <c r="J26" i="25"/>
  <c r="K25" i="25"/>
  <c r="K24" i="25"/>
  <c r="K23" i="25"/>
  <c r="K22" i="25"/>
  <c r="J22" i="25"/>
  <c r="K21" i="25"/>
  <c r="K20" i="25"/>
  <c r="K19" i="25"/>
  <c r="K18" i="25"/>
  <c r="J18" i="25"/>
  <c r="K17" i="25"/>
  <c r="K16" i="25"/>
  <c r="K15" i="25"/>
  <c r="K14" i="25"/>
  <c r="J14" i="25"/>
  <c r="K13" i="25"/>
  <c r="K12" i="25"/>
  <c r="N75" i="24"/>
  <c r="O84" i="24"/>
  <c r="H84" i="24"/>
  <c r="O83" i="24"/>
  <c r="N83" i="24"/>
  <c r="H83" i="24"/>
  <c r="O82" i="24"/>
  <c r="H82" i="24"/>
  <c r="O81" i="24"/>
  <c r="H81" i="24"/>
  <c r="O80" i="24"/>
  <c r="H80" i="24"/>
  <c r="O79" i="24"/>
  <c r="H79" i="24"/>
  <c r="O78" i="24"/>
  <c r="H78" i="24"/>
  <c r="O77" i="24"/>
  <c r="H77" i="24"/>
  <c r="O76" i="24"/>
  <c r="H76" i="24"/>
  <c r="O75" i="24"/>
  <c r="H75" i="24"/>
  <c r="O74" i="24"/>
  <c r="H74" i="24"/>
  <c r="O73" i="24"/>
  <c r="H73" i="24"/>
  <c r="O72" i="24"/>
  <c r="H72" i="24"/>
  <c r="O71" i="24"/>
  <c r="H71" i="24"/>
  <c r="O70" i="24"/>
  <c r="H70" i="24"/>
  <c r="O69" i="24"/>
  <c r="H69" i="24"/>
  <c r="O68" i="24"/>
  <c r="H68" i="24"/>
  <c r="J14" i="24"/>
  <c r="K26" i="24"/>
  <c r="K25" i="24"/>
  <c r="K24" i="24"/>
  <c r="K23" i="24"/>
  <c r="K22" i="24"/>
  <c r="K21" i="24"/>
  <c r="K20" i="24"/>
  <c r="K19" i="24"/>
  <c r="K18" i="24"/>
  <c r="K17" i="24"/>
  <c r="K16" i="24"/>
  <c r="K15" i="24"/>
  <c r="K14" i="24"/>
  <c r="K13" i="24"/>
  <c r="K12" i="24"/>
  <c r="H78" i="8"/>
  <c r="H79" i="8"/>
  <c r="H80" i="8"/>
  <c r="H81" i="8"/>
  <c r="H82" i="8"/>
  <c r="H83" i="8"/>
  <c r="H84" i="8"/>
  <c r="G76" i="26" l="1"/>
  <c r="G78" i="26"/>
  <c r="N70" i="25"/>
  <c r="N74" i="25"/>
  <c r="N78" i="25"/>
  <c r="N82" i="25"/>
  <c r="O86" i="26"/>
  <c r="N73" i="25"/>
  <c r="N77" i="25"/>
  <c r="N81" i="25"/>
  <c r="N68" i="25"/>
  <c r="N72" i="25"/>
  <c r="N76" i="25"/>
  <c r="N80" i="25"/>
  <c r="N84" i="25"/>
  <c r="H86" i="25"/>
  <c r="N69" i="25"/>
  <c r="N71" i="25"/>
  <c r="N75" i="25"/>
  <c r="N79" i="25"/>
  <c r="N83" i="25"/>
  <c r="G86" i="25"/>
  <c r="N86" i="25"/>
  <c r="H85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81" i="25"/>
  <c r="G82" i="25"/>
  <c r="G83" i="25"/>
  <c r="G84" i="25"/>
  <c r="O85" i="25"/>
  <c r="O86" i="24"/>
  <c r="N86" i="26"/>
  <c r="N68" i="26"/>
  <c r="N69" i="26"/>
  <c r="G86" i="26"/>
  <c r="J14" i="26"/>
  <c r="J22" i="24"/>
  <c r="N71" i="24"/>
  <c r="N79" i="24"/>
  <c r="N74" i="24"/>
  <c r="N78" i="24"/>
  <c r="N82" i="24"/>
  <c r="N69" i="24"/>
  <c r="N73" i="24"/>
  <c r="N77" i="24"/>
  <c r="N81" i="24"/>
  <c r="N70" i="24"/>
  <c r="N86" i="24"/>
  <c r="N68" i="24"/>
  <c r="N72" i="24"/>
  <c r="N76" i="24"/>
  <c r="N80" i="24"/>
  <c r="N84" i="24"/>
  <c r="N85" i="24"/>
  <c r="J26" i="24"/>
  <c r="J18" i="24"/>
  <c r="J26" i="26"/>
  <c r="J13" i="26"/>
  <c r="J17" i="26"/>
  <c r="J25" i="26"/>
  <c r="J27" i="26"/>
  <c r="H86" i="26"/>
  <c r="J12" i="26"/>
  <c r="J16" i="26"/>
  <c r="J20" i="26"/>
  <c r="J24" i="26"/>
  <c r="K27" i="26"/>
  <c r="C7" i="26" s="1"/>
  <c r="G79" i="26"/>
  <c r="G80" i="26"/>
  <c r="G81" i="26"/>
  <c r="G82" i="26"/>
  <c r="G83" i="26"/>
  <c r="J21" i="26"/>
  <c r="J15" i="26"/>
  <c r="J19" i="26"/>
  <c r="J23" i="26"/>
  <c r="J12" i="25"/>
  <c r="J16" i="25"/>
  <c r="J20" i="25"/>
  <c r="J24" i="25"/>
  <c r="K27" i="25"/>
  <c r="C7" i="25" s="1"/>
  <c r="J13" i="25"/>
  <c r="J17" i="25"/>
  <c r="J21" i="25"/>
  <c r="J25" i="25"/>
  <c r="J27" i="25"/>
  <c r="J15" i="25"/>
  <c r="J19" i="25"/>
  <c r="J23" i="25"/>
  <c r="J13" i="24"/>
  <c r="J17" i="24"/>
  <c r="J21" i="24"/>
  <c r="J25" i="24"/>
  <c r="J27" i="24"/>
  <c r="J12" i="24"/>
  <c r="J16" i="24"/>
  <c r="J20" i="24"/>
  <c r="J24" i="24"/>
  <c r="K27" i="24"/>
  <c r="C7" i="24" s="1"/>
  <c r="J15" i="24"/>
  <c r="J19" i="24"/>
  <c r="J23" i="24"/>
  <c r="N85" i="25" l="1"/>
  <c r="O85" i="26"/>
  <c r="N85" i="26"/>
  <c r="H85" i="26"/>
  <c r="G85" i="26"/>
  <c r="O85" i="24"/>
  <c r="J3" i="31"/>
  <c r="J2" i="31"/>
  <c r="J64" i="31"/>
  <c r="J62" i="31"/>
  <c r="J61" i="31"/>
  <c r="J60" i="31"/>
  <c r="J59" i="31"/>
  <c r="J58" i="31"/>
  <c r="J57" i="31"/>
  <c r="J56" i="31"/>
  <c r="J55" i="31"/>
  <c r="J54" i="31"/>
  <c r="J53" i="31"/>
  <c r="K64" i="31"/>
  <c r="K62" i="31"/>
  <c r="L62" i="31" s="1"/>
  <c r="K61" i="31"/>
  <c r="L61" i="31" s="1"/>
  <c r="K60" i="31"/>
  <c r="L60" i="31" s="1"/>
  <c r="K59" i="31"/>
  <c r="K58" i="31"/>
  <c r="L58" i="31" s="1"/>
  <c r="K57" i="31"/>
  <c r="L57" i="31" s="1"/>
  <c r="K56" i="31"/>
  <c r="L56" i="31" s="1"/>
  <c r="K55" i="31"/>
  <c r="L55" i="31" s="1"/>
  <c r="K54" i="31"/>
  <c r="L54" i="31" s="1"/>
  <c r="K53" i="31"/>
  <c r="L53" i="31" l="1"/>
  <c r="C48" i="31"/>
  <c r="B3" i="31"/>
  <c r="L39" i="31" l="1"/>
  <c r="K63" i="31"/>
  <c r="L63" i="31" s="1"/>
  <c r="J63" i="31"/>
  <c r="L40" i="31"/>
  <c r="K38" i="31"/>
  <c r="K40" i="31"/>
  <c r="K39" i="31"/>
  <c r="L38" i="31"/>
  <c r="K26" i="31"/>
  <c r="K25" i="31"/>
  <c r="K24" i="31"/>
  <c r="K23" i="31"/>
  <c r="K21" i="31"/>
  <c r="K20" i="31"/>
  <c r="K19" i="31"/>
  <c r="K18" i="31"/>
  <c r="K17" i="31"/>
  <c r="K16" i="31"/>
  <c r="K15" i="31"/>
  <c r="K14" i="31"/>
  <c r="K13" i="31"/>
  <c r="M38" i="31" l="1"/>
  <c r="O80" i="8"/>
  <c r="O81" i="8"/>
  <c r="O82" i="8"/>
  <c r="O83" i="8"/>
  <c r="O84" i="8"/>
  <c r="J3" i="26" l="1"/>
  <c r="B3" i="26"/>
  <c r="J2" i="26"/>
  <c r="B2" i="26"/>
  <c r="J3" i="25"/>
  <c r="B3" i="25"/>
  <c r="J2" i="25"/>
  <c r="B2" i="25"/>
  <c r="J3" i="24"/>
  <c r="B3" i="24"/>
  <c r="J2" i="24"/>
  <c r="B2" i="24"/>
  <c r="J3" i="8"/>
  <c r="J2" i="8"/>
  <c r="G86" i="8" l="1"/>
  <c r="G79" i="8"/>
  <c r="G81" i="8"/>
  <c r="G83" i="8"/>
  <c r="G82" i="8"/>
  <c r="G84" i="8"/>
  <c r="G78" i="8"/>
  <c r="G80" i="8"/>
  <c r="G72" i="8"/>
  <c r="G68" i="8"/>
  <c r="G74" i="8"/>
  <c r="G70" i="8"/>
  <c r="G75" i="8"/>
  <c r="G71" i="8"/>
  <c r="G76" i="8"/>
  <c r="G85" i="8"/>
  <c r="G69" i="8"/>
  <c r="G73" i="8"/>
  <c r="G77" i="8"/>
  <c r="H85" i="8" l="1"/>
  <c r="O79" i="8"/>
  <c r="O78" i="8"/>
  <c r="O77" i="8"/>
  <c r="H77" i="8"/>
  <c r="O76" i="8"/>
  <c r="H76" i="8"/>
  <c r="O75" i="8"/>
  <c r="H75" i="8"/>
  <c r="O74" i="8"/>
  <c r="H74" i="8"/>
  <c r="O73" i="8"/>
  <c r="H73" i="8"/>
  <c r="O72" i="8"/>
  <c r="H72" i="8"/>
  <c r="O71" i="8"/>
  <c r="H71" i="8"/>
  <c r="O70" i="8"/>
  <c r="H70" i="8"/>
  <c r="O69" i="8"/>
  <c r="H69" i="8"/>
  <c r="O68" i="8"/>
  <c r="H68" i="8"/>
  <c r="H86" i="8" l="1"/>
  <c r="B3" i="8" l="1"/>
  <c r="N37" i="8" l="1"/>
  <c r="H56" i="8"/>
  <c r="H55" i="8"/>
  <c r="H54" i="8"/>
  <c r="H53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G56" i="8" l="1"/>
  <c r="G40" i="8"/>
  <c r="G44" i="8"/>
  <c r="G48" i="8"/>
  <c r="G52" i="8"/>
  <c r="G37" i="8"/>
  <c r="G41" i="8"/>
  <c r="G45" i="8"/>
  <c r="G49" i="8"/>
  <c r="G53" i="8"/>
  <c r="G57" i="8"/>
  <c r="G38" i="8"/>
  <c r="G42" i="8"/>
  <c r="G46" i="8"/>
  <c r="G50" i="8"/>
  <c r="G54" i="8"/>
  <c r="G39" i="8"/>
  <c r="G43" i="8"/>
  <c r="G47" i="8"/>
  <c r="G51" i="8"/>
  <c r="G55" i="8"/>
  <c r="N38" i="8"/>
  <c r="N57" i="8"/>
  <c r="H57" i="8"/>
  <c r="H52" i="8" l="1"/>
  <c r="L26" i="8"/>
  <c r="L25" i="8"/>
  <c r="L24" i="8"/>
  <c r="L23" i="8"/>
  <c r="L21" i="8"/>
  <c r="L20" i="8"/>
  <c r="L19" i="8"/>
  <c r="L18" i="8"/>
  <c r="L17" i="8"/>
  <c r="L16" i="8"/>
  <c r="L15" i="8"/>
  <c r="L14" i="8"/>
  <c r="L13" i="8"/>
  <c r="K26" i="8"/>
  <c r="K25" i="8"/>
  <c r="K24" i="8"/>
  <c r="K23" i="8"/>
  <c r="K21" i="8"/>
  <c r="K20" i="8"/>
  <c r="K19" i="8"/>
  <c r="K18" i="8"/>
  <c r="K17" i="8"/>
  <c r="K16" i="8"/>
  <c r="K15" i="8"/>
  <c r="K14" i="8"/>
  <c r="K13" i="8"/>
  <c r="B2" i="8"/>
  <c r="N80" i="8" l="1"/>
  <c r="N82" i="8"/>
  <c r="N84" i="8"/>
  <c r="N81" i="8"/>
  <c r="N83" i="8"/>
  <c r="K12" i="31"/>
  <c r="N79" i="8"/>
  <c r="N75" i="8"/>
  <c r="N71" i="8"/>
  <c r="N86" i="8"/>
  <c r="N78" i="8"/>
  <c r="N74" i="8"/>
  <c r="N70" i="8"/>
  <c r="N77" i="8"/>
  <c r="N73" i="8"/>
  <c r="N69" i="8"/>
  <c r="N76" i="8"/>
  <c r="N72" i="8"/>
  <c r="N68" i="8"/>
  <c r="O86" i="8"/>
  <c r="K22" i="8"/>
  <c r="L12" i="8"/>
  <c r="L22" i="8"/>
  <c r="K12" i="8"/>
  <c r="J24" i="8" l="1"/>
  <c r="K22" i="31"/>
  <c r="N85" i="8"/>
  <c r="O85" i="8"/>
  <c r="J16" i="8"/>
  <c r="J19" i="8"/>
  <c r="J15" i="8"/>
  <c r="J20" i="8"/>
  <c r="J13" i="8"/>
  <c r="J21" i="8"/>
  <c r="J14" i="8"/>
  <c r="J18" i="8"/>
  <c r="J17" i="8"/>
  <c r="J23" i="8"/>
  <c r="J26" i="8"/>
  <c r="J25" i="8"/>
  <c r="J27" i="8"/>
  <c r="J22" i="8"/>
  <c r="J12" i="8"/>
  <c r="I42" i="31" l="1"/>
  <c r="J41" i="31" s="1"/>
  <c r="J18" i="31"/>
  <c r="J13" i="31"/>
  <c r="J15" i="31"/>
  <c r="J21" i="31"/>
  <c r="J14" i="31"/>
  <c r="J27" i="31"/>
  <c r="J20" i="31"/>
  <c r="J17" i="31"/>
  <c r="J26" i="31"/>
  <c r="J25" i="31"/>
  <c r="J12" i="31"/>
  <c r="J24" i="31"/>
  <c r="J19" i="31"/>
  <c r="J23" i="31"/>
  <c r="J16" i="31"/>
  <c r="J22" i="31"/>
  <c r="K27" i="31"/>
  <c r="C7" i="31" l="1"/>
  <c r="J40" i="31"/>
  <c r="J38" i="31"/>
  <c r="C33" i="31" s="1"/>
  <c r="J42" i="31"/>
  <c r="J39" i="31"/>
  <c r="W39" i="31"/>
  <c r="W41" i="31"/>
  <c r="W40" i="31"/>
  <c r="W42" i="31"/>
  <c r="B2" i="31" l="1"/>
  <c r="L41" i="31" l="1"/>
  <c r="M41" i="31" s="1"/>
  <c r="H42" i="31"/>
  <c r="K41" i="31"/>
  <c r="K27" i="8"/>
  <c r="C7" i="8" s="1"/>
  <c r="L27" i="8"/>
  <c r="M40" i="31" l="1"/>
  <c r="M39" i="31"/>
  <c r="K42" i="31"/>
  <c r="L42" i="31"/>
  <c r="E86" i="24" l="1"/>
  <c r="H85" i="24"/>
  <c r="F86" i="24"/>
  <c r="G81" i="24" s="1"/>
  <c r="G72" i="24" l="1"/>
  <c r="G71" i="24"/>
  <c r="G83" i="24"/>
  <c r="G85" i="24"/>
  <c r="G70" i="24"/>
  <c r="G86" i="24"/>
  <c r="G75" i="24"/>
  <c r="G73" i="24"/>
  <c r="G80" i="24"/>
  <c r="H86" i="24"/>
  <c r="G78" i="24"/>
  <c r="G79" i="24"/>
  <c r="G68" i="24"/>
  <c r="G77" i="24"/>
  <c r="G76" i="24"/>
  <c r="G69" i="24"/>
  <c r="G82" i="24"/>
  <c r="G74" i="24"/>
  <c r="G84" i="24"/>
</calcChain>
</file>

<file path=xl/sharedStrings.xml><?xml version="1.0" encoding="utf-8"?>
<sst xmlns="http://schemas.openxmlformats.org/spreadsheetml/2006/main" count="571" uniqueCount="168">
  <si>
    <t>ÍNDICE</t>
  </si>
  <si>
    <t>Var. %</t>
  </si>
  <si>
    <t>1. Exportaciones por tipo y sector</t>
  </si>
  <si>
    <t>No Tradicional</t>
  </si>
  <si>
    <t>Agropecuario</t>
  </si>
  <si>
    <t>Maderas y papeles</t>
  </si>
  <si>
    <t>Metalmecánico</t>
  </si>
  <si>
    <t>Minería no metálica</t>
  </si>
  <si>
    <t>Químicos</t>
  </si>
  <si>
    <t>Otros no tradicionales</t>
  </si>
  <si>
    <t>Siderometalúrgico y joyería</t>
  </si>
  <si>
    <t>Textil</t>
  </si>
  <si>
    <t xml:space="preserve">Exportaciones </t>
  </si>
  <si>
    <t>Total</t>
  </si>
  <si>
    <t>Tradicional</t>
  </si>
  <si>
    <t>Agrícola</t>
  </si>
  <si>
    <t>Minería</t>
  </si>
  <si>
    <t>Pesca</t>
  </si>
  <si>
    <t>Pesquero</t>
  </si>
  <si>
    <t>Petróleo y derivados</t>
  </si>
  <si>
    <t>Part.% 2016</t>
  </si>
  <si>
    <t xml:space="preserve">Var.% </t>
  </si>
  <si>
    <t>Var. Mlls</t>
  </si>
  <si>
    <t>Fuente: Sunat                                                                                                                                                           Elaboración: CIE-PERUCÁMARAS</t>
  </si>
  <si>
    <t>(Millones de US$ FOB)</t>
  </si>
  <si>
    <t>Fuente: Sunat                                                                                                            Elaboración: CIE-PERUCÁMARAS</t>
  </si>
  <si>
    <t>(Miles de US$ FOB)</t>
  </si>
  <si>
    <t>2. Principales productos exportados</t>
  </si>
  <si>
    <t>3. Principales Socios Comerciales</t>
  </si>
  <si>
    <t>Estados Unidos</t>
  </si>
  <si>
    <t>China</t>
  </si>
  <si>
    <t>Alemania</t>
  </si>
  <si>
    <t>País Destino</t>
  </si>
  <si>
    <t>Otros</t>
  </si>
  <si>
    <t>Italia</t>
  </si>
  <si>
    <t>Colombia</t>
  </si>
  <si>
    <t>2. Exportaciones de la Macro Región por Departamentos</t>
  </si>
  <si>
    <t>Departamento</t>
  </si>
  <si>
    <t>4. Principales productos exportados</t>
  </si>
  <si>
    <t xml:space="preserve">Otros </t>
  </si>
  <si>
    <t>Fuente: Sunat                                                                                                                       Elaboración: CIE-PERUCÁMARAS</t>
  </si>
  <si>
    <t>Oriente</t>
  </si>
  <si>
    <t>Amazonas</t>
  </si>
  <si>
    <t>Loreto</t>
  </si>
  <si>
    <t>San Martín</t>
  </si>
  <si>
    <t>Ucayali</t>
  </si>
  <si>
    <t>Exportaciones procedentes de la Macro Región oriente  - I semestre 2017</t>
  </si>
  <si>
    <t>Exportaciones procedentes del departamento - I semestre 2017</t>
  </si>
  <si>
    <t>AGROPECUARIO</t>
  </si>
  <si>
    <t>cacao en grano</t>
  </si>
  <si>
    <t>papas</t>
  </si>
  <si>
    <t>QUIMICO</t>
  </si>
  <si>
    <t>productos curtientes</t>
  </si>
  <si>
    <t>TEXTIL</t>
  </si>
  <si>
    <t>productos textiles</t>
  </si>
  <si>
    <t>Agrícolas</t>
  </si>
  <si>
    <t>café</t>
  </si>
  <si>
    <t>Principales Exportaciones No Tradicionales - I semestre</t>
  </si>
  <si>
    <t>Principales Exportaciones Tradicionales - I semestre</t>
  </si>
  <si>
    <t>Part.% 2017</t>
  </si>
  <si>
    <t>2016 - I</t>
  </si>
  <si>
    <t>2017 - I</t>
  </si>
  <si>
    <t>Petróleo  y  derivados</t>
  </si>
  <si>
    <t>petroleo y derivados</t>
  </si>
  <si>
    <t>reptiles vivos</t>
  </si>
  <si>
    <t>conserva de palmitos</t>
  </si>
  <si>
    <t>grasas y aceites vegetales</t>
  </si>
  <si>
    <t>semillas y frutos oleaginosos</t>
  </si>
  <si>
    <t>animales vivos</t>
  </si>
  <si>
    <t>MADERAS Y PAPELES</t>
  </si>
  <si>
    <t>madera densificada</t>
  </si>
  <si>
    <t>virola, imbuia y basa aserradas o debastadas</t>
  </si>
  <si>
    <t>madera, carbón vegetal y manufacturas de madera</t>
  </si>
  <si>
    <t>otras maderas aserradas o desbastadas</t>
  </si>
  <si>
    <t>postes y vigas</t>
  </si>
  <si>
    <t>madera moldurada</t>
  </si>
  <si>
    <t>madera contrachapada</t>
  </si>
  <si>
    <t>tableros ensamblados</t>
  </si>
  <si>
    <t>PESQUERO</t>
  </si>
  <si>
    <t>peces vivos</t>
  </si>
  <si>
    <t>METAL-MECANICO</t>
  </si>
  <si>
    <t>productos metalmecanicos</t>
  </si>
  <si>
    <t>cáscara de café</t>
  </si>
  <si>
    <t>Pesqueros</t>
  </si>
  <si>
    <t>grasas y aceite de pescado</t>
  </si>
  <si>
    <t>libros y papeles</t>
  </si>
  <si>
    <t xml:space="preserve"> </t>
  </si>
  <si>
    <t>aceite de palma</t>
  </si>
  <si>
    <t>algarrobas</t>
  </si>
  <si>
    <t>tabaco</t>
  </si>
  <si>
    <t>margarinas</t>
  </si>
  <si>
    <t>preparaciones alimenticias</t>
  </si>
  <si>
    <t>cigarros y cigarritos</t>
  </si>
  <si>
    <t>otras harinas</t>
  </si>
  <si>
    <t>cocos secos</t>
  </si>
  <si>
    <t>castañas</t>
  </si>
  <si>
    <t>nueces del brasil</t>
  </si>
  <si>
    <t>orquídeas</t>
  </si>
  <si>
    <t>chocolates y sus preparaciones</t>
  </si>
  <si>
    <t>harina de pescado</t>
  </si>
  <si>
    <t>tablillas y frisos para parqrés</t>
  </si>
  <si>
    <t>maderas perfiladas</t>
  </si>
  <si>
    <t>semillas forrajeras</t>
  </si>
  <si>
    <t>extractos vegetales</t>
  </si>
  <si>
    <t>artículos de confitería</t>
  </si>
  <si>
    <t>uña de gato</t>
  </si>
  <si>
    <t>extracto de una de gato</t>
  </si>
  <si>
    <t>gomas , resinas y otros</t>
  </si>
  <si>
    <t>flores y capullos</t>
  </si>
  <si>
    <t>BELGIUM</t>
  </si>
  <si>
    <t>CANADA</t>
  </si>
  <si>
    <t>CHILE</t>
  </si>
  <si>
    <t>GERMANY</t>
  </si>
  <si>
    <t>IRELAND</t>
  </si>
  <si>
    <t>ITALY</t>
  </si>
  <si>
    <t>OTROS</t>
  </si>
  <si>
    <t>Principales Socios Comerciales de productos  No Tradicionales -  I semestre</t>
  </si>
  <si>
    <t>Principales Socios Comerciales de productos Tradicionales -  I semestre</t>
  </si>
  <si>
    <t>MEXICO</t>
  </si>
  <si>
    <t>SWEDEN</t>
  </si>
  <si>
    <t>AUSTRALIA</t>
  </si>
  <si>
    <t>DENMARK</t>
  </si>
  <si>
    <t>FRANCE</t>
  </si>
  <si>
    <t>UNITEDSTATES</t>
  </si>
  <si>
    <t>UNITEDKINGDOM</t>
  </si>
  <si>
    <t>NEWZEALAND</t>
  </si>
  <si>
    <t>BRAZIL</t>
  </si>
  <si>
    <t>COLOMBIA</t>
  </si>
  <si>
    <t>ISRAEL</t>
  </si>
  <si>
    <t>RUSSIANFEDERATION</t>
  </si>
  <si>
    <t>AGUASINTERNACIONALES</t>
  </si>
  <si>
    <t>VIRGINISLANDS(U.S.)</t>
  </si>
  <si>
    <t>CHINA</t>
  </si>
  <si>
    <t>OMAN</t>
  </si>
  <si>
    <t>ARGENTINA</t>
  </si>
  <si>
    <t>JAPAN</t>
  </si>
  <si>
    <t>CUBA</t>
  </si>
  <si>
    <t>MALAYSIA</t>
  </si>
  <si>
    <t>SPAIN</t>
  </si>
  <si>
    <t>HONGKONG</t>
  </si>
  <si>
    <t>TAIWAN</t>
  </si>
  <si>
    <t>NETHERLANDS</t>
  </si>
  <si>
    <t>BOLIVIA</t>
  </si>
  <si>
    <t>INDIA</t>
  </si>
  <si>
    <t>COSTARICA</t>
  </si>
  <si>
    <t>ZONASFRANCASDELPERU</t>
  </si>
  <si>
    <t>KOREA,REPUBLICOF</t>
  </si>
  <si>
    <t>PANAMA</t>
  </si>
  <si>
    <t>INDONESIA</t>
  </si>
  <si>
    <t>DOMINICANREPUBLIC</t>
  </si>
  <si>
    <t>VIETNAM</t>
  </si>
  <si>
    <t>NICARAGUA</t>
  </si>
  <si>
    <t>ELSALVADOR</t>
  </si>
  <si>
    <t xml:space="preserve">Exportaciones procedentes de la Macro Región oriente  -I semestre </t>
  </si>
  <si>
    <t>Principales Socios Comerciales - I semestre</t>
  </si>
  <si>
    <t>Chile</t>
  </si>
  <si>
    <t>Belgica</t>
  </si>
  <si>
    <t>Islas Virgenes de Usa</t>
  </si>
  <si>
    <t>Holanda</t>
  </si>
  <si>
    <t>tablillas y frisos para parqués</t>
  </si>
  <si>
    <t>Exportaciones por regiones - Primer semestre de 2017</t>
  </si>
  <si>
    <t>Lunes, 25 de setiembre de 2017</t>
  </si>
  <si>
    <t>Información ampliada del Reporte Regional de la Macro Región Oriente - Edición N° 258</t>
  </si>
  <si>
    <t>Exportaciones Macro Región Oriente - Primer semestre de 2017</t>
  </si>
  <si>
    <t>Amazonas: Exportaciones al primer semestre</t>
  </si>
  <si>
    <t>Loreto: Exportaciones al primer semestre</t>
  </si>
  <si>
    <t>San Martín: Exportaciones al primer semestre</t>
  </si>
  <si>
    <t>Ucayali: Exportaciones al primer semestre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</si>
</sst>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%"/>
    <numFmt numFmtId="165" formatCode="#,##0.0"/>
    <numFmt numFmtId="166" formatCode="0.0"/>
    <numFmt numFmtId="167" formatCode="#,##0.00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name val="Arial"/>
      <family val="2"/>
    </font>
    <font>
      <i/>
      <sz val="11"/>
      <name val="Calibri"/>
      <family val="2"/>
      <scheme val="minor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10"/>
      <color theme="0"/>
      <name val="Arial Narrow"/>
      <family val="2"/>
    </font>
    <font>
      <sz val="10"/>
      <color theme="1"/>
      <name val="Cambria"/>
      <family val="1"/>
      <scheme val="major"/>
    </font>
    <font>
      <i/>
      <sz val="10"/>
      <color theme="1" tint="0.34998626667073579"/>
      <name val="Calibri"/>
      <family val="2"/>
      <scheme val="minor"/>
    </font>
    <font>
      <b/>
      <sz val="9"/>
      <color theme="1"/>
      <name val="Arial Narrow"/>
      <family val="2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name val="Arial Narrow"/>
      <family val="2"/>
    </font>
    <font>
      <b/>
      <sz val="9"/>
      <name val="Calibri"/>
      <family val="2"/>
      <scheme val="minor"/>
    </font>
    <font>
      <b/>
      <sz val="9"/>
      <name val="Arial Narrow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0"/>
      <name val="Arial Narrow"/>
      <family val="2"/>
    </font>
    <font>
      <sz val="10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b/>
      <sz val="14"/>
      <color theme="1"/>
      <name val="Book Antiqua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39" fontId="2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47">
    <xf numFmtId="0" fontId="0" fillId="0" borderId="0" xfId="0"/>
    <xf numFmtId="0" fontId="0" fillId="2" borderId="0" xfId="0" applyFill="1"/>
    <xf numFmtId="0" fontId="0" fillId="2" borderId="0" xfId="0" applyFont="1" applyFill="1"/>
    <xf numFmtId="0" fontId="4" fillId="2" borderId="0" xfId="0" applyFont="1" applyFill="1" applyBorder="1"/>
    <xf numFmtId="0" fontId="6" fillId="2" borderId="0" xfId="0" applyFont="1" applyFill="1"/>
    <xf numFmtId="0" fontId="7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8" fillId="2" borderId="0" xfId="6" applyFill="1"/>
    <xf numFmtId="0" fontId="0" fillId="2" borderId="0" xfId="0" applyFont="1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/>
    <xf numFmtId="0" fontId="7" fillId="4" borderId="0" xfId="0" applyFont="1" applyFill="1" applyBorder="1" applyAlignment="1">
      <alignment horizontal="left"/>
    </xf>
    <xf numFmtId="0" fontId="0" fillId="4" borderId="0" xfId="0" applyFont="1" applyFill="1" applyBorder="1"/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6" fillId="4" borderId="2" xfId="0" applyFont="1" applyFill="1" applyBorder="1"/>
    <xf numFmtId="0" fontId="0" fillId="4" borderId="2" xfId="0" applyFont="1" applyFill="1" applyBorder="1"/>
    <xf numFmtId="0" fontId="0" fillId="2" borderId="6" xfId="0" applyFont="1" applyFill="1" applyBorder="1"/>
    <xf numFmtId="0" fontId="0" fillId="2" borderId="2" xfId="0" applyFont="1" applyFill="1" applyBorder="1"/>
    <xf numFmtId="0" fontId="10" fillId="2" borderId="4" xfId="0" applyFont="1" applyFill="1" applyBorder="1" applyAlignment="1">
      <alignment horizontal="left"/>
    </xf>
    <xf numFmtId="0" fontId="0" fillId="2" borderId="11" xfId="0" applyFont="1" applyFill="1" applyBorder="1"/>
    <xf numFmtId="0" fontId="0" fillId="4" borderId="0" xfId="0" applyFont="1" applyFill="1" applyBorder="1" applyAlignment="1"/>
    <xf numFmtId="0" fontId="0" fillId="2" borderId="5" xfId="0" applyFont="1" applyFill="1" applyBorder="1"/>
    <xf numFmtId="0" fontId="0" fillId="2" borderId="12" xfId="0" applyFont="1" applyFill="1" applyBorder="1"/>
    <xf numFmtId="0" fontId="0" fillId="2" borderId="7" xfId="0" applyFont="1" applyFill="1" applyBorder="1"/>
    <xf numFmtId="165" fontId="12" fillId="2" borderId="0" xfId="0" applyNumberFormat="1" applyFont="1" applyFill="1" applyBorder="1"/>
    <xf numFmtId="39" fontId="4" fillId="2" borderId="0" xfId="2" applyFont="1" applyFill="1" applyBorder="1" applyAlignment="1">
      <alignment horizontal="left"/>
    </xf>
    <xf numFmtId="0" fontId="5" fillId="2" borderId="0" xfId="0" applyFont="1" applyFill="1" applyBorder="1" applyAlignment="1"/>
    <xf numFmtId="0" fontId="15" fillId="2" borderId="0" xfId="0" applyFont="1" applyFill="1"/>
    <xf numFmtId="0" fontId="15" fillId="2" borderId="0" xfId="0" applyFont="1" applyFill="1" applyAlignment="1">
      <alignment vertical="center"/>
    </xf>
    <xf numFmtId="166" fontId="15" fillId="2" borderId="0" xfId="0" applyNumberFormat="1" applyFont="1" applyFill="1"/>
    <xf numFmtId="164" fontId="15" fillId="2" borderId="0" xfId="1" applyNumberFormat="1" applyFont="1" applyFill="1"/>
    <xf numFmtId="166" fontId="0" fillId="2" borderId="0" xfId="0" applyNumberFormat="1" applyFont="1" applyFill="1" applyBorder="1"/>
    <xf numFmtId="0" fontId="15" fillId="2" borderId="0" xfId="0" applyFont="1" applyFill="1" applyBorder="1"/>
    <xf numFmtId="0" fontId="6" fillId="4" borderId="2" xfId="0" applyFont="1" applyFill="1" applyBorder="1" applyAlignment="1">
      <alignment horizontal="left" vertical="top"/>
    </xf>
    <xf numFmtId="0" fontId="7" fillId="4" borderId="2" xfId="0" applyFont="1" applyFill="1" applyBorder="1" applyAlignment="1">
      <alignment horizontal="left" vertical="top"/>
    </xf>
    <xf numFmtId="0" fontId="6" fillId="4" borderId="2" xfId="0" applyFont="1" applyFill="1" applyBorder="1" applyAlignment="1">
      <alignment vertical="top"/>
    </xf>
    <xf numFmtId="165" fontId="15" fillId="2" borderId="0" xfId="0" applyNumberFormat="1" applyFont="1" applyFill="1"/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left"/>
    </xf>
    <xf numFmtId="3" fontId="5" fillId="2" borderId="0" xfId="0" applyNumberFormat="1" applyFont="1" applyFill="1" applyBorder="1"/>
    <xf numFmtId="164" fontId="5" fillId="2" borderId="0" xfId="1" applyNumberFormat="1" applyFont="1" applyFill="1" applyBorder="1"/>
    <xf numFmtId="3" fontId="4" fillId="2" borderId="0" xfId="0" applyNumberFormat="1" applyFont="1" applyFill="1" applyBorder="1"/>
    <xf numFmtId="164" fontId="4" fillId="2" borderId="0" xfId="1" applyNumberFormat="1" applyFont="1" applyFill="1" applyBorder="1"/>
    <xf numFmtId="0" fontId="17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165" fontId="4" fillId="2" borderId="0" xfId="3" applyNumberFormat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0" applyNumberFormat="1" applyFont="1" applyFill="1" applyBorder="1"/>
    <xf numFmtId="0" fontId="17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/>
    </xf>
    <xf numFmtId="166" fontId="4" fillId="2" borderId="0" xfId="0" applyNumberFormat="1" applyFont="1" applyFill="1" applyBorder="1"/>
    <xf numFmtId="0" fontId="0" fillId="2" borderId="12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left" vertical="center"/>
    </xf>
    <xf numFmtId="0" fontId="18" fillId="2" borderId="11" xfId="0" applyFont="1" applyFill="1" applyBorder="1" applyAlignment="1">
      <alignment horizontal="left" vertical="center" indent="1"/>
    </xf>
    <xf numFmtId="0" fontId="18" fillId="2" borderId="6" xfId="0" applyFont="1" applyFill="1" applyBorder="1" applyAlignment="1">
      <alignment horizontal="left" vertical="center" indent="1"/>
    </xf>
    <xf numFmtId="0" fontId="18" fillId="2" borderId="4" xfId="0" applyFont="1" applyFill="1" applyBorder="1" applyAlignment="1">
      <alignment horizontal="left" vertical="center" indent="1"/>
    </xf>
    <xf numFmtId="0" fontId="0" fillId="2" borderId="5" xfId="0" applyFont="1" applyFill="1" applyBorder="1" applyAlignment="1">
      <alignment horizontal="left" vertical="center"/>
    </xf>
    <xf numFmtId="165" fontId="12" fillId="2" borderId="14" xfId="0" applyNumberFormat="1" applyFont="1" applyFill="1" applyBorder="1"/>
    <xf numFmtId="165" fontId="12" fillId="2" borderId="2" xfId="0" applyNumberFormat="1" applyFont="1" applyFill="1" applyBorder="1"/>
    <xf numFmtId="165" fontId="12" fillId="2" borderId="15" xfId="0" applyNumberFormat="1" applyFont="1" applyFill="1" applyBorder="1"/>
    <xf numFmtId="164" fontId="12" fillId="2" borderId="14" xfId="1" applyNumberFormat="1" applyFont="1" applyFill="1" applyBorder="1" applyAlignment="1">
      <alignment horizontal="right"/>
    </xf>
    <xf numFmtId="164" fontId="12" fillId="2" borderId="13" xfId="1" applyNumberFormat="1" applyFont="1" applyFill="1" applyBorder="1" applyAlignment="1">
      <alignment horizontal="right"/>
    </xf>
    <xf numFmtId="164" fontId="12" fillId="2" borderId="15" xfId="1" applyNumberFormat="1" applyFont="1" applyFill="1" applyBorder="1" applyAlignment="1">
      <alignment horizontal="right"/>
    </xf>
    <xf numFmtId="0" fontId="19" fillId="3" borderId="8" xfId="0" applyFont="1" applyFill="1" applyBorder="1" applyAlignment="1">
      <alignment horizontal="left" vertical="center"/>
    </xf>
    <xf numFmtId="0" fontId="20" fillId="3" borderId="10" xfId="0" applyFont="1" applyFill="1" applyBorder="1" applyAlignment="1">
      <alignment horizontal="left" vertical="center"/>
    </xf>
    <xf numFmtId="164" fontId="12" fillId="3" borderId="13" xfId="1" applyNumberFormat="1" applyFont="1" applyFill="1" applyBorder="1" applyAlignment="1">
      <alignment horizontal="right"/>
    </xf>
    <xf numFmtId="164" fontId="12" fillId="3" borderId="13" xfId="1" applyNumberFormat="1" applyFont="1" applyFill="1" applyBorder="1"/>
    <xf numFmtId="165" fontId="12" fillId="3" borderId="13" xfId="0" applyNumberFormat="1" applyFont="1" applyFill="1" applyBorder="1" applyAlignment="1">
      <alignment horizontal="right"/>
    </xf>
    <xf numFmtId="164" fontId="12" fillId="3" borderId="3" xfId="1" applyNumberFormat="1" applyFont="1" applyFill="1" applyBorder="1" applyAlignment="1">
      <alignment horizontal="right"/>
    </xf>
    <xf numFmtId="164" fontId="12" fillId="3" borderId="14" xfId="1" applyNumberFormat="1" applyFont="1" applyFill="1" applyBorder="1" applyAlignment="1">
      <alignment horizontal="right"/>
    </xf>
    <xf numFmtId="164" fontId="12" fillId="3" borderId="15" xfId="1" applyNumberFormat="1" applyFont="1" applyFill="1" applyBorder="1" applyAlignment="1">
      <alignment horizontal="right"/>
    </xf>
    <xf numFmtId="0" fontId="19" fillId="3" borderId="8" xfId="0" applyFont="1" applyFill="1" applyBorder="1"/>
    <xf numFmtId="0" fontId="19" fillId="3" borderId="9" xfId="0" applyFont="1" applyFill="1" applyBorder="1" applyAlignment="1">
      <alignment horizontal="left"/>
    </xf>
    <xf numFmtId="0" fontId="14" fillId="5" borderId="1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/>
    </xf>
    <xf numFmtId="165" fontId="12" fillId="3" borderId="8" xfId="0" applyNumberFormat="1" applyFont="1" applyFill="1" applyBorder="1"/>
    <xf numFmtId="165" fontId="12" fillId="3" borderId="3" xfId="0" applyNumberFormat="1" applyFont="1" applyFill="1" applyBorder="1"/>
    <xf numFmtId="4" fontId="0" fillId="2" borderId="0" xfId="0" applyNumberFormat="1" applyFont="1" applyFill="1" applyBorder="1"/>
    <xf numFmtId="0" fontId="13" fillId="2" borderId="0" xfId="0" applyFont="1" applyFill="1" applyBorder="1"/>
    <xf numFmtId="0" fontId="23" fillId="2" borderId="0" xfId="0" applyFont="1" applyFill="1" applyBorder="1" applyAlignment="1">
      <alignment horizontal="left" vertical="top" wrapText="1"/>
    </xf>
    <xf numFmtId="0" fontId="18" fillId="2" borderId="11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left" vertical="center"/>
    </xf>
    <xf numFmtId="164" fontId="12" fillId="2" borderId="12" xfId="1" applyNumberFormat="1" applyFont="1" applyFill="1" applyBorder="1" applyAlignment="1">
      <alignment horizontal="right"/>
    </xf>
    <xf numFmtId="164" fontId="12" fillId="2" borderId="7" xfId="1" applyNumberFormat="1" applyFont="1" applyFill="1" applyBorder="1" applyAlignment="1">
      <alignment horizontal="right"/>
    </xf>
    <xf numFmtId="165" fontId="12" fillId="3" borderId="6" xfId="0" applyNumberFormat="1" applyFont="1" applyFill="1" applyBorder="1"/>
    <xf numFmtId="165" fontId="26" fillId="2" borderId="14" xfId="0" applyNumberFormat="1" applyFont="1" applyFill="1" applyBorder="1"/>
    <xf numFmtId="0" fontId="27" fillId="2" borderId="11" xfId="0" applyFont="1" applyFill="1" applyBorder="1" applyAlignment="1">
      <alignment horizontal="left" vertical="center"/>
    </xf>
    <xf numFmtId="0" fontId="27" fillId="2" borderId="12" xfId="0" applyFont="1" applyFill="1" applyBorder="1" applyAlignment="1">
      <alignment horizontal="left" vertical="center"/>
    </xf>
    <xf numFmtId="164" fontId="26" fillId="2" borderId="12" xfId="1" applyNumberFormat="1" applyFont="1" applyFill="1" applyBorder="1" applyAlignment="1">
      <alignment horizontal="right"/>
    </xf>
    <xf numFmtId="0" fontId="27" fillId="2" borderId="6" xfId="0" applyFont="1" applyFill="1" applyBorder="1" applyAlignment="1">
      <alignment horizontal="left" vertical="center"/>
    </xf>
    <xf numFmtId="0" fontId="27" fillId="2" borderId="7" xfId="0" applyFont="1" applyFill="1" applyBorder="1" applyAlignment="1">
      <alignment horizontal="left" vertical="center"/>
    </xf>
    <xf numFmtId="165" fontId="26" fillId="2" borderId="15" xfId="0" applyNumberFormat="1" applyFont="1" applyFill="1" applyBorder="1"/>
    <xf numFmtId="0" fontId="27" fillId="2" borderId="12" xfId="0" applyFont="1" applyFill="1" applyBorder="1" applyAlignment="1">
      <alignment horizontal="left"/>
    </xf>
    <xf numFmtId="0" fontId="19" fillId="3" borderId="6" xfId="0" applyFont="1" applyFill="1" applyBorder="1" applyAlignment="1">
      <alignment horizontal="left" vertical="center"/>
    </xf>
    <xf numFmtId="0" fontId="18" fillId="3" borderId="7" xfId="0" applyFont="1" applyFill="1" applyBorder="1" applyAlignment="1">
      <alignment horizontal="left"/>
    </xf>
    <xf numFmtId="164" fontId="12" fillId="3" borderId="7" xfId="1" applyNumberFormat="1" applyFont="1" applyFill="1" applyBorder="1" applyAlignment="1">
      <alignment horizontal="right"/>
    </xf>
    <xf numFmtId="0" fontId="18" fillId="2" borderId="0" xfId="0" applyFont="1" applyFill="1" applyBorder="1" applyAlignment="1">
      <alignment horizontal="left" vertical="center"/>
    </xf>
    <xf numFmtId="0" fontId="18" fillId="2" borderId="2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horizontal="left" vertical="center"/>
    </xf>
    <xf numFmtId="164" fontId="28" fillId="2" borderId="12" xfId="1" applyNumberFormat="1" applyFont="1" applyFill="1" applyBorder="1" applyAlignment="1">
      <alignment horizontal="right"/>
    </xf>
    <xf numFmtId="165" fontId="26" fillId="2" borderId="0" xfId="0" applyNumberFormat="1" applyFont="1" applyFill="1" applyBorder="1"/>
    <xf numFmtId="0" fontId="18" fillId="2" borderId="0" xfId="0" applyFont="1" applyFill="1" applyBorder="1" applyAlignment="1">
      <alignment horizontal="left"/>
    </xf>
    <xf numFmtId="164" fontId="26" fillId="2" borderId="14" xfId="1" applyNumberFormat="1" applyFont="1" applyFill="1" applyBorder="1" applyAlignment="1">
      <alignment horizontal="right"/>
    </xf>
    <xf numFmtId="165" fontId="26" fillId="2" borderId="2" xfId="0" applyNumberFormat="1" applyFont="1" applyFill="1" applyBorder="1"/>
    <xf numFmtId="164" fontId="26" fillId="2" borderId="15" xfId="1" applyNumberFormat="1" applyFont="1" applyFill="1" applyBorder="1" applyAlignment="1">
      <alignment horizontal="right"/>
    </xf>
    <xf numFmtId="164" fontId="26" fillId="2" borderId="0" xfId="1" applyNumberFormat="1" applyFont="1" applyFill="1" applyBorder="1" applyAlignment="1">
      <alignment horizontal="right"/>
    </xf>
    <xf numFmtId="164" fontId="26" fillId="2" borderId="2" xfId="1" applyNumberFormat="1" applyFont="1" applyFill="1" applyBorder="1" applyAlignment="1">
      <alignment horizontal="right"/>
    </xf>
    <xf numFmtId="0" fontId="23" fillId="2" borderId="0" xfId="0" applyFont="1" applyFill="1" applyBorder="1" applyAlignment="1">
      <alignment horizontal="left" vertical="top" wrapText="1"/>
    </xf>
    <xf numFmtId="0" fontId="27" fillId="2" borderId="4" xfId="0" applyFont="1" applyFill="1" applyBorder="1" applyAlignment="1">
      <alignment horizontal="left" vertical="center"/>
    </xf>
    <xf numFmtId="0" fontId="27" fillId="2" borderId="5" xfId="0" applyFont="1" applyFill="1" applyBorder="1" applyAlignment="1">
      <alignment horizontal="left" vertical="center"/>
    </xf>
    <xf numFmtId="165" fontId="26" fillId="2" borderId="13" xfId="0" applyNumberFormat="1" applyFont="1" applyFill="1" applyBorder="1"/>
    <xf numFmtId="164" fontId="26" fillId="2" borderId="13" xfId="1" applyNumberFormat="1" applyFont="1" applyFill="1" applyBorder="1"/>
    <xf numFmtId="165" fontId="26" fillId="2" borderId="1" xfId="0" applyNumberFormat="1" applyFont="1" applyFill="1" applyBorder="1"/>
    <xf numFmtId="164" fontId="26" fillId="2" borderId="1" xfId="1" applyNumberFormat="1" applyFont="1" applyFill="1" applyBorder="1" applyAlignment="1">
      <alignment horizontal="right"/>
    </xf>
    <xf numFmtId="167" fontId="26" fillId="2" borderId="14" xfId="0" applyNumberFormat="1" applyFont="1" applyFill="1" applyBorder="1"/>
    <xf numFmtId="165" fontId="12" fillId="2" borderId="3" xfId="0" applyNumberFormat="1" applyFont="1" applyFill="1" applyBorder="1"/>
    <xf numFmtId="164" fontId="12" fillId="2" borderId="3" xfId="1" applyNumberFormat="1" applyFont="1" applyFill="1" applyBorder="1" applyAlignment="1">
      <alignment horizontal="right"/>
    </xf>
    <xf numFmtId="165" fontId="12" fillId="2" borderId="10" xfId="0" applyNumberFormat="1" applyFont="1" applyFill="1" applyBorder="1"/>
    <xf numFmtId="0" fontId="18" fillId="2" borderId="8" xfId="0" applyFont="1" applyFill="1" applyBorder="1" applyAlignment="1">
      <alignment horizontal="left" vertical="center" indent="1"/>
    </xf>
    <xf numFmtId="0" fontId="4" fillId="2" borderId="12" xfId="0" applyFont="1" applyFill="1" applyBorder="1"/>
    <xf numFmtId="0" fontId="4" fillId="2" borderId="7" xfId="0" applyFont="1" applyFill="1" applyBorder="1"/>
    <xf numFmtId="0" fontId="4" fillId="2" borderId="10" xfId="0" applyFont="1" applyFill="1" applyBorder="1" applyAlignment="1">
      <alignment vertical="center"/>
    </xf>
    <xf numFmtId="0" fontId="18" fillId="3" borderId="6" xfId="0" applyFont="1" applyFill="1" applyBorder="1" applyAlignment="1">
      <alignment horizontal="left" vertical="center" indent="1"/>
    </xf>
    <xf numFmtId="0" fontId="4" fillId="3" borderId="7" xfId="0" applyFont="1" applyFill="1" applyBorder="1"/>
    <xf numFmtId="165" fontId="12" fillId="3" borderId="10" xfId="0" applyNumberFormat="1" applyFont="1" applyFill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horizontal="left"/>
    </xf>
    <xf numFmtId="0" fontId="4" fillId="2" borderId="11" xfId="0" applyFont="1" applyFill="1" applyBorder="1" applyAlignment="1"/>
    <xf numFmtId="0" fontId="4" fillId="2" borderId="6" xfId="0" applyFont="1" applyFill="1" applyBorder="1"/>
    <xf numFmtId="0" fontId="17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/>
    <xf numFmtId="0" fontId="4" fillId="2" borderId="2" xfId="0" applyFont="1" applyFill="1" applyBorder="1"/>
    <xf numFmtId="165" fontId="4" fillId="2" borderId="0" xfId="0" applyNumberFormat="1" applyFont="1" applyFill="1" applyBorder="1" applyAlignment="1">
      <alignment horizontal="center"/>
    </xf>
    <xf numFmtId="0" fontId="4" fillId="2" borderId="0" xfId="0" applyFont="1" applyFill="1"/>
    <xf numFmtId="166" fontId="4" fillId="2" borderId="0" xfId="0" applyNumberFormat="1" applyFont="1" applyFill="1"/>
    <xf numFmtId="164" fontId="4" fillId="2" borderId="0" xfId="1" applyNumberFormat="1" applyFont="1" applyFill="1"/>
    <xf numFmtId="0" fontId="4" fillId="2" borderId="0" xfId="0" applyFont="1" applyFill="1" applyAlignment="1">
      <alignment horizontal="left"/>
    </xf>
    <xf numFmtId="165" fontId="4" fillId="2" borderId="0" xfId="0" applyNumberFormat="1" applyFont="1" applyFill="1"/>
    <xf numFmtId="0" fontId="4" fillId="2" borderId="0" xfId="0" applyFont="1" applyFill="1" applyAlignment="1">
      <alignment horizontal="right"/>
    </xf>
    <xf numFmtId="165" fontId="4" fillId="2" borderId="12" xfId="0" applyNumberFormat="1" applyFont="1" applyFill="1" applyBorder="1"/>
    <xf numFmtId="0" fontId="31" fillId="2" borderId="0" xfId="0" applyFont="1" applyFill="1" applyBorder="1"/>
    <xf numFmtId="166" fontId="31" fillId="2" borderId="0" xfId="0" applyNumberFormat="1" applyFont="1" applyFill="1" applyBorder="1"/>
    <xf numFmtId="164" fontId="12" fillId="2" borderId="12" xfId="1" applyNumberFormat="1" applyFont="1" applyFill="1" applyBorder="1" applyAlignment="1">
      <alignment horizontal="center"/>
    </xf>
    <xf numFmtId="0" fontId="27" fillId="2" borderId="0" xfId="0" applyFont="1" applyFill="1" applyBorder="1" applyAlignment="1">
      <alignment horizontal="left"/>
    </xf>
    <xf numFmtId="0" fontId="29" fillId="7" borderId="4" xfId="0" applyFont="1" applyFill="1" applyBorder="1" applyAlignment="1">
      <alignment horizontal="left" vertical="center"/>
    </xf>
    <xf numFmtId="0" fontId="29" fillId="7" borderId="5" xfId="0" applyFont="1" applyFill="1" applyBorder="1" applyAlignment="1">
      <alignment horizontal="left" vertical="center"/>
    </xf>
    <xf numFmtId="0" fontId="29" fillId="6" borderId="11" xfId="0" applyFont="1" applyFill="1" applyBorder="1" applyAlignment="1">
      <alignment horizontal="left" vertical="center"/>
    </xf>
    <xf numFmtId="0" fontId="29" fillId="6" borderId="12" xfId="0" applyFont="1" applyFill="1" applyBorder="1" applyAlignment="1">
      <alignment horizontal="left" vertical="center"/>
    </xf>
    <xf numFmtId="0" fontId="29" fillId="3" borderId="11" xfId="0" applyFont="1" applyFill="1" applyBorder="1" applyAlignment="1">
      <alignment horizontal="left" vertical="center"/>
    </xf>
    <xf numFmtId="0" fontId="29" fillId="3" borderId="12" xfId="0" applyFont="1" applyFill="1" applyBorder="1" applyAlignment="1">
      <alignment horizontal="left" vertical="center"/>
    </xf>
    <xf numFmtId="165" fontId="28" fillId="7" borderId="13" xfId="0" applyNumberFormat="1" applyFont="1" applyFill="1" applyBorder="1"/>
    <xf numFmtId="165" fontId="28" fillId="3" borderId="14" xfId="0" applyNumberFormat="1" applyFont="1" applyFill="1" applyBorder="1"/>
    <xf numFmtId="165" fontId="28" fillId="6" borderId="14" xfId="0" applyNumberFormat="1" applyFont="1" applyFill="1" applyBorder="1"/>
    <xf numFmtId="0" fontId="32" fillId="2" borderId="11" xfId="0" applyFont="1" applyFill="1" applyBorder="1" applyAlignment="1">
      <alignment horizontal="left" vertical="center"/>
    </xf>
    <xf numFmtId="165" fontId="15" fillId="2" borderId="12" xfId="0" applyNumberFormat="1" applyFont="1" applyFill="1" applyBorder="1"/>
    <xf numFmtId="165" fontId="12" fillId="2" borderId="13" xfId="0" applyNumberFormat="1" applyFont="1" applyFill="1" applyBorder="1" applyAlignment="1">
      <alignment horizontal="right"/>
    </xf>
    <xf numFmtId="165" fontId="12" fillId="2" borderId="14" xfId="0" applyNumberFormat="1" applyFont="1" applyFill="1" applyBorder="1" applyAlignment="1">
      <alignment horizontal="right"/>
    </xf>
    <xf numFmtId="165" fontId="12" fillId="2" borderId="15" xfId="0" applyNumberFormat="1" applyFont="1" applyFill="1" applyBorder="1" applyAlignment="1">
      <alignment horizontal="right"/>
    </xf>
    <xf numFmtId="165" fontId="12" fillId="3" borderId="3" xfId="0" applyNumberFormat="1" applyFont="1" applyFill="1" applyBorder="1" applyAlignment="1">
      <alignment horizontal="right"/>
    </xf>
    <xf numFmtId="0" fontId="23" fillId="2" borderId="0" xfId="0" applyFont="1" applyFill="1" applyBorder="1" applyAlignment="1">
      <alignment horizontal="left" vertical="top" wrapText="1"/>
    </xf>
    <xf numFmtId="165" fontId="0" fillId="2" borderId="0" xfId="0" applyNumberFormat="1" applyFont="1" applyFill="1" applyBorder="1"/>
    <xf numFmtId="165" fontId="13" fillId="2" borderId="0" xfId="0" applyNumberFormat="1" applyFont="1" applyFill="1" applyBorder="1"/>
    <xf numFmtId="0" fontId="33" fillId="2" borderId="4" xfId="0" applyFont="1" applyFill="1" applyBorder="1" applyAlignment="1">
      <alignment horizontal="left"/>
    </xf>
    <xf numFmtId="0" fontId="34" fillId="2" borderId="1" xfId="0" applyFont="1" applyFill="1" applyBorder="1" applyAlignment="1">
      <alignment horizontal="left"/>
    </xf>
    <xf numFmtId="0" fontId="34" fillId="2" borderId="1" xfId="0" applyFont="1" applyFill="1" applyBorder="1"/>
    <xf numFmtId="0" fontId="34" fillId="2" borderId="11" xfId="0" applyFont="1" applyFill="1" applyBorder="1"/>
    <xf numFmtId="4" fontId="12" fillId="3" borderId="13" xfId="0" applyNumberFormat="1" applyFont="1" applyFill="1" applyBorder="1" applyAlignment="1">
      <alignment horizontal="right"/>
    </xf>
    <xf numFmtId="4" fontId="12" fillId="2" borderId="13" xfId="0" applyNumberFormat="1" applyFont="1" applyFill="1" applyBorder="1" applyAlignment="1">
      <alignment horizontal="right"/>
    </xf>
    <xf numFmtId="4" fontId="12" fillId="2" borderId="14" xfId="0" applyNumberFormat="1" applyFont="1" applyFill="1" applyBorder="1" applyAlignment="1">
      <alignment horizontal="right"/>
    </xf>
    <xf numFmtId="4" fontId="12" fillId="2" borderId="15" xfId="0" applyNumberFormat="1" applyFont="1" applyFill="1" applyBorder="1" applyAlignment="1">
      <alignment horizontal="right"/>
    </xf>
    <xf numFmtId="4" fontId="12" fillId="3" borderId="3" xfId="0" applyNumberFormat="1" applyFont="1" applyFill="1" applyBorder="1" applyAlignment="1">
      <alignment horizontal="right"/>
    </xf>
    <xf numFmtId="165" fontId="36" fillId="8" borderId="0" xfId="0" applyNumberFormat="1" applyFont="1" applyFill="1" applyBorder="1"/>
    <xf numFmtId="165" fontId="36" fillId="2" borderId="0" xfId="0" applyNumberFormat="1" applyFont="1" applyFill="1" applyBorder="1"/>
    <xf numFmtId="164" fontId="12" fillId="2" borderId="0" xfId="1" applyNumberFormat="1" applyFont="1" applyFill="1" applyBorder="1" applyAlignment="1">
      <alignment horizontal="right"/>
    </xf>
    <xf numFmtId="0" fontId="13" fillId="2" borderId="0" xfId="0" applyFont="1" applyFill="1" applyBorder="1" applyAlignment="1">
      <alignment horizontal="left" indent="2"/>
    </xf>
    <xf numFmtId="0" fontId="30" fillId="2" borderId="0" xfId="0" applyFont="1" applyFill="1" applyBorder="1"/>
    <xf numFmtId="0" fontId="24" fillId="3" borderId="0" xfId="0" applyFont="1" applyFill="1" applyBorder="1" applyAlignment="1">
      <alignment horizontal="left" vertical="center"/>
    </xf>
    <xf numFmtId="165" fontId="25" fillId="3" borderId="0" xfId="0" applyNumberFormat="1" applyFont="1" applyFill="1" applyBorder="1"/>
    <xf numFmtId="164" fontId="28" fillId="3" borderId="0" xfId="1" applyNumberFormat="1" applyFont="1" applyFill="1" applyBorder="1" applyAlignment="1">
      <alignment horizontal="right"/>
    </xf>
    <xf numFmtId="0" fontId="37" fillId="3" borderId="4" xfId="0" applyFont="1" applyFill="1" applyBorder="1" applyAlignment="1">
      <alignment horizontal="left" indent="1"/>
    </xf>
    <xf numFmtId="0" fontId="24" fillId="3" borderId="1" xfId="0" applyFont="1" applyFill="1" applyBorder="1" applyAlignment="1">
      <alignment horizontal="left" vertical="center"/>
    </xf>
    <xf numFmtId="165" fontId="25" fillId="3" borderId="1" xfId="0" applyNumberFormat="1" applyFont="1" applyFill="1" applyBorder="1"/>
    <xf numFmtId="164" fontId="25" fillId="3" borderId="1" xfId="1" applyNumberFormat="1" applyFont="1" applyFill="1" applyBorder="1" applyAlignment="1">
      <alignment horizontal="right"/>
    </xf>
    <xf numFmtId="164" fontId="25" fillId="3" borderId="5" xfId="1" applyNumberFormat="1" applyFont="1" applyFill="1" applyBorder="1"/>
    <xf numFmtId="0" fontId="13" fillId="2" borderId="11" xfId="0" applyFont="1" applyFill="1" applyBorder="1" applyAlignment="1">
      <alignment horizontal="left" indent="2"/>
    </xf>
    <xf numFmtId="0" fontId="37" fillId="3" borderId="11" xfId="0" applyFont="1" applyFill="1" applyBorder="1" applyAlignment="1">
      <alignment horizontal="left" indent="1"/>
    </xf>
    <xf numFmtId="164" fontId="28" fillId="3" borderId="12" xfId="1" applyNumberFormat="1" applyFont="1" applyFill="1" applyBorder="1" applyAlignment="1">
      <alignment horizontal="right"/>
    </xf>
    <xf numFmtId="164" fontId="12" fillId="2" borderId="2" xfId="1" applyNumberFormat="1" applyFont="1" applyFill="1" applyBorder="1" applyAlignment="1">
      <alignment horizontal="right"/>
    </xf>
    <xf numFmtId="0" fontId="37" fillId="3" borderId="1" xfId="0" applyFont="1" applyFill="1" applyBorder="1" applyAlignment="1">
      <alignment horizontal="left" indent="1"/>
    </xf>
    <xf numFmtId="0" fontId="13" fillId="3" borderId="1" xfId="0" applyFont="1" applyFill="1" applyBorder="1" applyAlignment="1">
      <alignment horizontal="left" indent="1"/>
    </xf>
    <xf numFmtId="165" fontId="12" fillId="3" borderId="1" xfId="0" applyNumberFormat="1" applyFont="1" applyFill="1" applyBorder="1"/>
    <xf numFmtId="164" fontId="12" fillId="3" borderId="1" xfId="1" applyNumberFormat="1" applyFont="1" applyFill="1" applyBorder="1" applyAlignment="1">
      <alignment horizontal="right"/>
    </xf>
    <xf numFmtId="164" fontId="12" fillId="3" borderId="5" xfId="1" applyNumberFormat="1" applyFont="1" applyFill="1" applyBorder="1"/>
    <xf numFmtId="164" fontId="26" fillId="3" borderId="12" xfId="1" applyNumberFormat="1" applyFont="1" applyFill="1" applyBorder="1" applyAlignment="1">
      <alignment horizontal="right"/>
    </xf>
    <xf numFmtId="0" fontId="10" fillId="2" borderId="11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164" fontId="12" fillId="3" borderId="5" xfId="1" applyNumberFormat="1" applyFont="1" applyFill="1" applyBorder="1" applyAlignment="1">
      <alignment horizontal="right"/>
    </xf>
    <xf numFmtId="0" fontId="27" fillId="3" borderId="0" xfId="0" applyFont="1" applyFill="1" applyBorder="1" applyAlignment="1">
      <alignment horizontal="left" vertical="center"/>
    </xf>
    <xf numFmtId="165" fontId="26" fillId="3" borderId="0" xfId="0" applyNumberFormat="1" applyFont="1" applyFill="1" applyBorder="1"/>
    <xf numFmtId="164" fontId="12" fillId="3" borderId="0" xfId="1" applyNumberFormat="1" applyFont="1" applyFill="1" applyBorder="1" applyAlignment="1">
      <alignment horizontal="right"/>
    </xf>
    <xf numFmtId="0" fontId="13" fillId="2" borderId="6" xfId="0" applyFont="1" applyFill="1" applyBorder="1" applyAlignment="1">
      <alignment horizontal="left" indent="2"/>
    </xf>
    <xf numFmtId="0" fontId="18" fillId="3" borderId="1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left" vertical="center"/>
    </xf>
    <xf numFmtId="165" fontId="12" fillId="3" borderId="0" xfId="0" applyNumberFormat="1" applyFont="1" applyFill="1" applyBorder="1"/>
    <xf numFmtId="164" fontId="26" fillId="3" borderId="0" xfId="1" applyNumberFormat="1" applyFont="1" applyFill="1" applyBorder="1" applyAlignment="1">
      <alignment horizontal="right"/>
    </xf>
    <xf numFmtId="164" fontId="12" fillId="3" borderId="12" xfId="1" applyNumberFormat="1" applyFont="1" applyFill="1" applyBorder="1" applyAlignment="1">
      <alignment horizontal="right"/>
    </xf>
    <xf numFmtId="0" fontId="18" fillId="3" borderId="0" xfId="0" applyFont="1" applyFill="1" applyBorder="1" applyAlignment="1">
      <alignment horizontal="left"/>
    </xf>
    <xf numFmtId="0" fontId="38" fillId="4" borderId="0" xfId="0" applyFont="1" applyFill="1" applyBorder="1" applyAlignment="1">
      <alignment horizontal="left"/>
    </xf>
    <xf numFmtId="0" fontId="39" fillId="4" borderId="0" xfId="0" applyFont="1" applyFill="1" applyBorder="1" applyAlignment="1"/>
    <xf numFmtId="0" fontId="38" fillId="4" borderId="0" xfId="0" applyFont="1" applyFill="1" applyBorder="1"/>
    <xf numFmtId="165" fontId="28" fillId="7" borderId="1" xfId="0" applyNumberFormat="1" applyFont="1" applyFill="1" applyBorder="1"/>
    <xf numFmtId="164" fontId="28" fillId="7" borderId="1" xfId="1" applyNumberFormat="1" applyFont="1" applyFill="1" applyBorder="1" applyAlignment="1">
      <alignment horizontal="right"/>
    </xf>
    <xf numFmtId="164" fontId="28" fillId="7" borderId="13" xfId="1" applyNumberFormat="1" applyFont="1" applyFill="1" applyBorder="1"/>
    <xf numFmtId="165" fontId="28" fillId="6" borderId="0" xfId="0" applyNumberFormat="1" applyFont="1" applyFill="1" applyBorder="1"/>
    <xf numFmtId="164" fontId="28" fillId="6" borderId="0" xfId="1" applyNumberFormat="1" applyFont="1" applyFill="1" applyBorder="1" applyAlignment="1">
      <alignment horizontal="right"/>
    </xf>
    <xf numFmtId="164" fontId="28" fillId="6" borderId="14" xfId="1" applyNumberFormat="1" applyFont="1" applyFill="1" applyBorder="1" applyAlignment="1">
      <alignment horizontal="right"/>
    </xf>
    <xf numFmtId="165" fontId="28" fillId="3" borderId="0" xfId="0" applyNumberFormat="1" applyFont="1" applyFill="1" applyBorder="1"/>
    <xf numFmtId="164" fontId="28" fillId="3" borderId="14" xfId="1" applyNumberFormat="1" applyFont="1" applyFill="1" applyBorder="1" applyAlignment="1">
      <alignment horizontal="right"/>
    </xf>
    <xf numFmtId="0" fontId="38" fillId="4" borderId="0" xfId="0" applyFont="1" applyFill="1" applyBorder="1" applyAlignment="1">
      <alignment horizontal="left" vertical="top"/>
    </xf>
    <xf numFmtId="0" fontId="38" fillId="4" borderId="0" xfId="0" applyFont="1" applyFill="1" applyBorder="1" applyAlignment="1">
      <alignment vertical="top"/>
    </xf>
    <xf numFmtId="0" fontId="27" fillId="2" borderId="11" xfId="0" applyFont="1" applyFill="1" applyBorder="1" applyAlignment="1">
      <alignment horizontal="left" vertical="center" indent="1"/>
    </xf>
    <xf numFmtId="0" fontId="4" fillId="2" borderId="12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vertical="center"/>
    </xf>
    <xf numFmtId="0" fontId="38" fillId="2" borderId="4" xfId="0" applyFont="1" applyFill="1" applyBorder="1" applyAlignment="1">
      <alignment horizontal="left"/>
    </xf>
    <xf numFmtId="0" fontId="31" fillId="2" borderId="2" xfId="0" applyFont="1" applyFill="1" applyBorder="1"/>
    <xf numFmtId="166" fontId="31" fillId="2" borderId="2" xfId="0" applyNumberFormat="1" applyFont="1" applyFill="1" applyBorder="1"/>
    <xf numFmtId="164" fontId="0" fillId="2" borderId="0" xfId="1" applyNumberFormat="1" applyFont="1" applyFill="1" applyBorder="1"/>
    <xf numFmtId="0" fontId="16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9" fillId="2" borderId="0" xfId="6" applyFont="1" applyFill="1" applyAlignment="1">
      <alignment horizontal="center"/>
    </xf>
    <xf numFmtId="0" fontId="23" fillId="2" borderId="0" xfId="0" applyFont="1" applyFill="1" applyBorder="1" applyAlignment="1">
      <alignment horizontal="left" vertical="top" wrapText="1"/>
    </xf>
    <xf numFmtId="0" fontId="22" fillId="2" borderId="0" xfId="0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/>
    </xf>
    <xf numFmtId="0" fontId="21" fillId="5" borderId="4" xfId="0" applyFont="1" applyFill="1" applyBorder="1" applyAlignment="1">
      <alignment horizontal="center" vertical="center"/>
    </xf>
    <xf numFmtId="0" fontId="21" fillId="5" borderId="5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40" fillId="2" borderId="0" xfId="0" applyFont="1" applyFill="1" applyBorder="1" applyAlignment="1">
      <alignment horizontal="left" vertical="top" wrapText="1"/>
    </xf>
    <xf numFmtId="0" fontId="35" fillId="2" borderId="0" xfId="0" applyFont="1" applyFill="1" applyBorder="1" applyAlignment="1">
      <alignment horizontal="left" vertical="top" wrapText="1"/>
    </xf>
    <xf numFmtId="0" fontId="21" fillId="5" borderId="8" xfId="0" applyFont="1" applyFill="1" applyBorder="1" applyAlignment="1">
      <alignment horizontal="center" vertical="center"/>
    </xf>
    <xf numFmtId="0" fontId="21" fillId="5" borderId="10" xfId="0" applyFont="1" applyFill="1" applyBorder="1" applyAlignment="1">
      <alignment horizontal="center" vertical="center"/>
    </xf>
    <xf numFmtId="0" fontId="41" fillId="4" borderId="0" xfId="0" applyFont="1" applyFill="1" applyBorder="1" applyAlignment="1">
      <alignment horizontal="center" vertical="center"/>
    </xf>
  </cellXfs>
  <cellStyles count="7">
    <cellStyle name="Hipervínculo" xfId="6" builtinId="8"/>
    <cellStyle name="Millares 2" xfId="3"/>
    <cellStyle name="Millares 2 2" xfId="5"/>
    <cellStyle name="Normal" xfId="0" builtinId="0"/>
    <cellStyle name="Normal 2" xfId="4"/>
    <cellStyle name="Normal_Cuadros 9-13" xfId="2"/>
    <cellStyle name="Porcentaje" xfId="1" builtinId="5"/>
  </cellStyles>
  <dxfs count="0"/>
  <tableStyles count="0" defaultTableStyle="TableStyleMedium2" defaultPivotStyle="PivotStyleLight16"/>
  <colors>
    <mruColors>
      <color rgb="FFF7E9EE"/>
      <color rgb="FFFF5353"/>
      <color rgb="FFFF373C"/>
      <color rgb="FFFF7C80"/>
      <color rgb="FFFCF6F8"/>
      <color rgb="FFFDE3F1"/>
      <color rgb="FFFBF3F6"/>
      <color rgb="FFFFCCCC"/>
      <color rgb="FFE68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PE" sz="1000" b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Macro Región Oriente: Exportaciones al I semestre </a:t>
            </a:r>
            <a:r>
              <a:rPr lang="es-PE" sz="1000" b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2016-2017</a:t>
            </a:r>
            <a:endParaRPr lang="es-PE" sz="10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 sz="1000" b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PE" sz="1000" b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(Millones de US$ FOB )</a:t>
            </a:r>
          </a:p>
        </c:rich>
      </c:tx>
      <c:layout>
        <c:manualLayout>
          <c:xMode val="edge"/>
          <c:yMode val="edge"/>
          <c:x val="0.1686300888094438"/>
          <c:y val="3.08680555555555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933148148148144E-2"/>
          <c:y val="0.16361180555555555"/>
          <c:w val="0.85768833333333339"/>
          <c:h val="0.663956944444444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Oriente!$U$38</c:f>
              <c:strCache>
                <c:ptCount val="1"/>
                <c:pt idx="0">
                  <c:v>2016 - I</c:v>
                </c:pt>
              </c:strCache>
            </c:strRef>
          </c:tx>
          <c:spPr>
            <a:solidFill>
              <a:srgbClr val="F7E9EE"/>
            </a:solidFill>
            <a:ln>
              <a:solidFill>
                <a:srgbClr val="C00000"/>
              </a:solidFill>
            </a:ln>
          </c:spPr>
          <c:invertIfNegative val="0"/>
          <c:dLbls>
            <c:dLbl>
              <c:idx val="0"/>
              <c:layout>
                <c:manualLayout>
                  <c:x val="-4.703703703703703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7.0555555555555554E-3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703703703703703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7037037037037039E-3"/>
                  <c:y val="-3.4722222222222224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6.9444444444444448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8.6233571723655416E-17"/>
                  <c:y val="1.32291666666667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 b="1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Oriente!$T$39:$T$42</c:f>
              <c:strCache>
                <c:ptCount val="4"/>
                <c:pt idx="0">
                  <c:v>San Martín</c:v>
                </c:pt>
                <c:pt idx="1">
                  <c:v>Loreto</c:v>
                </c:pt>
                <c:pt idx="2">
                  <c:v>Ucayali</c:v>
                </c:pt>
                <c:pt idx="3">
                  <c:v>Amazonas</c:v>
                </c:pt>
              </c:strCache>
            </c:strRef>
          </c:cat>
          <c:val>
            <c:numRef>
              <c:f>Oriente!$U$39:$U$42</c:f>
              <c:numCache>
                <c:formatCode>#,##0.0</c:formatCode>
                <c:ptCount val="4"/>
                <c:pt idx="0">
                  <c:v>17.290924610000005</c:v>
                </c:pt>
                <c:pt idx="1">
                  <c:v>10.0285037</c:v>
                </c:pt>
                <c:pt idx="2">
                  <c:v>11.835458000000017</c:v>
                </c:pt>
                <c:pt idx="3">
                  <c:v>2.8700439999999996</c:v>
                </c:pt>
              </c:numCache>
            </c:numRef>
          </c:val>
        </c:ser>
        <c:ser>
          <c:idx val="1"/>
          <c:order val="1"/>
          <c:tx>
            <c:strRef>
              <c:f>Oriente!$V$38</c:f>
              <c:strCache>
                <c:ptCount val="1"/>
                <c:pt idx="0">
                  <c:v>2017 - I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rgbClr val="C00000"/>
              </a:solidFill>
            </a:ln>
          </c:spPr>
          <c:invertIfNegative val="0"/>
          <c:dLbls>
            <c:dLbl>
              <c:idx val="0"/>
              <c:layout>
                <c:manualLayout>
                  <c:x val="9.4074074074074077E-3"/>
                  <c:y val="8.8194444444444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1759259259259259E-2"/>
                  <c:y val="4.0421986745463479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7.0553703703703707E-3"/>
                  <c:y val="1.763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3518518518518519E-3"/>
                  <c:y val="-3.4722222222222224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3518518518518519E-3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7037037037037897E-3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7.0555555555555554E-3"/>
                  <c:y val="1.32288194444443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7.0555555555555554E-3"/>
                  <c:y val="4.4097222222222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 b="1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Oriente!$T$39:$T$42</c:f>
              <c:strCache>
                <c:ptCount val="4"/>
                <c:pt idx="0">
                  <c:v>San Martín</c:v>
                </c:pt>
                <c:pt idx="1">
                  <c:v>Loreto</c:v>
                </c:pt>
                <c:pt idx="2">
                  <c:v>Ucayali</c:v>
                </c:pt>
                <c:pt idx="3">
                  <c:v>Amazonas</c:v>
                </c:pt>
              </c:strCache>
            </c:strRef>
          </c:cat>
          <c:val>
            <c:numRef>
              <c:f>Oriente!$V$39:$V$42</c:f>
              <c:numCache>
                <c:formatCode>#,##0.0</c:formatCode>
                <c:ptCount val="4"/>
                <c:pt idx="0">
                  <c:v>31.102001180000013</c:v>
                </c:pt>
                <c:pt idx="1">
                  <c:v>13.082206790000001</c:v>
                </c:pt>
                <c:pt idx="2">
                  <c:v>10.500375529999998</c:v>
                </c:pt>
                <c:pt idx="3">
                  <c:v>6.7662994700000008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7113344"/>
        <c:axId val="67114880"/>
      </c:barChart>
      <c:catAx>
        <c:axId val="67113344"/>
        <c:scaling>
          <c:orientation val="minMax"/>
        </c:scaling>
        <c:delete val="0"/>
        <c:axPos val="b"/>
        <c:majorTickMark val="out"/>
        <c:minorTickMark val="in"/>
        <c:tickLblPos val="low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PE"/>
          </a:p>
        </c:txPr>
        <c:crossAx val="67114880"/>
        <c:crosses val="autoZero"/>
        <c:auto val="1"/>
        <c:lblAlgn val="ctr"/>
        <c:lblOffset val="100"/>
        <c:noMultiLvlLbl val="0"/>
      </c:catAx>
      <c:valAx>
        <c:axId val="67114880"/>
        <c:scaling>
          <c:orientation val="minMax"/>
          <c:max val="35"/>
          <c:min val="0"/>
        </c:scaling>
        <c:delete val="0"/>
        <c:axPos val="l"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67113344"/>
        <c:crosses val="autoZero"/>
        <c:crossBetween val="between"/>
        <c:majorUnit val="5"/>
      </c:valAx>
      <c:spPr>
        <a:solidFill>
          <a:sysClr val="window" lastClr="FFFFFF"/>
        </a:solidFill>
      </c:spPr>
    </c:plotArea>
    <c:legend>
      <c:legendPos val="r"/>
      <c:legendEntry>
        <c:idx val="0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</c:legendEntry>
      <c:legendEntry>
        <c:idx val="1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</c:legendEntry>
      <c:layout>
        <c:manualLayout>
          <c:xMode val="edge"/>
          <c:yMode val="edge"/>
          <c:x val="0.34649185185185183"/>
          <c:y val="0.20399999999999999"/>
          <c:w val="0.33130444444444446"/>
          <c:h val="6.2832986111111114E-2"/>
        </c:manualLayout>
      </c:layout>
      <c:overlay val="0"/>
      <c:spPr>
        <a:noFill/>
        <a:ln w="3175"/>
      </c:spPr>
      <c:txPr>
        <a:bodyPr/>
        <a:lstStyle/>
        <a:p>
          <a:pPr>
            <a:defRPr sz="100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PE"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Macro Región Oriente: Exportaciones Totales</a:t>
            </a:r>
            <a:r>
              <a:rPr lang="es-PE" sz="9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I semestre </a:t>
            </a:r>
            <a:r>
              <a:rPr lang="es-PE"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2017</a:t>
            </a:r>
          </a:p>
          <a:p>
            <a:pPr>
              <a:defRPr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PE" sz="900" b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(Millones US$ a valor FOB</a:t>
            </a:r>
            <a:r>
              <a:rPr lang="es-PE" sz="900" b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 y</a:t>
            </a:r>
            <a:r>
              <a:rPr lang="es-PE" sz="900" b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Participación %)</a:t>
            </a:r>
          </a:p>
        </c:rich>
      </c:tx>
      <c:layout>
        <c:manualLayout>
          <c:xMode val="edge"/>
          <c:yMode val="edge"/>
          <c:x val="0.24442925925925926"/>
          <c:y val="1.3187152777777779E-2"/>
        </c:manualLayout>
      </c:layout>
      <c:overlay val="0"/>
    </c:title>
    <c:autoTitleDeleted val="0"/>
    <c:view3D>
      <c:rotX val="30"/>
      <c:rotY val="136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2306323676920978"/>
          <c:y val="0.18502492602123707"/>
          <c:w val="0.38168205550230561"/>
          <c:h val="0.67939697968559665"/>
        </c:manualLayout>
      </c:layout>
      <c:pie3DChart>
        <c:varyColors val="1"/>
        <c:ser>
          <c:idx val="0"/>
          <c:order val="0"/>
          <c:spPr>
            <a:ln w="3175">
              <a:solidFill>
                <a:schemeClr val="bg1"/>
              </a:solidFill>
            </a:ln>
            <a:scene3d>
              <a:camera prst="orthographicFront"/>
              <a:lightRig rig="threePt" dir="t"/>
            </a:scene3d>
            <a:sp3d>
              <a:bevelT w="0" h="0"/>
              <a:bevelB w="0"/>
            </a:sp3d>
          </c:spPr>
          <c:explosion val="1"/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3175">
                <a:solidFill>
                  <a:schemeClr val="bg1"/>
                </a:solidFill>
              </a:ln>
              <a:scene3d>
                <a:camera prst="orthographicFront"/>
                <a:lightRig rig="threePt" dir="t"/>
              </a:scene3d>
              <a:sp3d>
                <a:bevelT w="0" h="0"/>
                <a:bevelB w="0"/>
              </a:sp3d>
            </c:spPr>
          </c:dPt>
          <c:dPt>
            <c:idx val="1"/>
            <c:bubble3D val="0"/>
            <c:spPr>
              <a:solidFill>
                <a:schemeClr val="accent2">
                  <a:lumMod val="75000"/>
                </a:schemeClr>
              </a:solidFill>
              <a:ln w="3175">
                <a:solidFill>
                  <a:schemeClr val="bg1"/>
                </a:solidFill>
              </a:ln>
              <a:scene3d>
                <a:camera prst="orthographicFront"/>
                <a:lightRig rig="threePt" dir="t"/>
              </a:scene3d>
              <a:sp3d>
                <a:bevelT w="0" h="0"/>
                <a:bevelB w="0"/>
              </a:sp3d>
            </c:spPr>
          </c:dPt>
          <c:dPt>
            <c:idx val="2"/>
            <c:bubble3D val="0"/>
            <c:spPr>
              <a:solidFill>
                <a:schemeClr val="accent2"/>
              </a:solidFill>
              <a:ln w="3175">
                <a:solidFill>
                  <a:schemeClr val="bg1"/>
                </a:solidFill>
              </a:ln>
              <a:scene3d>
                <a:camera prst="orthographicFront"/>
                <a:lightRig rig="threePt" dir="t"/>
              </a:scene3d>
              <a:sp3d>
                <a:bevelT w="0" h="0"/>
                <a:bevelB w="0"/>
              </a:sp3d>
            </c:spPr>
          </c:dPt>
          <c:dPt>
            <c:idx val="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chemeClr val="bg1"/>
                </a:solidFill>
              </a:ln>
              <a:scene3d>
                <a:camera prst="orthographicFront"/>
                <a:lightRig rig="threePt" dir="t"/>
              </a:scene3d>
              <a:sp3d>
                <a:bevelT w="0" h="0"/>
                <a:bevelB w="0"/>
              </a:sp3d>
            </c:spPr>
          </c:dPt>
          <c:dPt>
            <c:idx val="4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3175">
                <a:solidFill>
                  <a:schemeClr val="bg1"/>
                </a:solidFill>
              </a:ln>
              <a:scene3d>
                <a:camera prst="orthographicFront"/>
                <a:lightRig rig="threePt" dir="t"/>
              </a:scene3d>
              <a:sp3d>
                <a:bevelT w="0" h="0"/>
                <a:bevelB w="0"/>
              </a:sp3d>
            </c:spPr>
          </c:dPt>
          <c:dPt>
            <c:idx val="5"/>
            <c:bubble3D val="0"/>
            <c:spPr>
              <a:solidFill>
                <a:schemeClr val="bg1"/>
              </a:solidFill>
              <a:ln w="3175">
                <a:solidFill>
                  <a:schemeClr val="bg1"/>
                </a:solidFill>
              </a:ln>
              <a:scene3d>
                <a:camera prst="orthographicFront"/>
                <a:lightRig rig="threePt" dir="t"/>
              </a:scene3d>
              <a:sp3d>
                <a:bevelT w="0" h="0"/>
                <a:bevelB w="0"/>
              </a:sp3d>
            </c:spPr>
          </c:dPt>
          <c:dPt>
            <c:idx val="6"/>
            <c:bubble3D val="0"/>
            <c:spPr>
              <a:solidFill>
                <a:schemeClr val="bg1"/>
              </a:solidFill>
              <a:ln w="3175">
                <a:solidFill>
                  <a:schemeClr val="bg1"/>
                </a:solidFill>
              </a:ln>
              <a:scene3d>
                <a:camera prst="orthographicFront"/>
                <a:lightRig rig="threePt" dir="t"/>
              </a:scene3d>
              <a:sp3d>
                <a:bevelT w="0" h="0"/>
                <a:bevelB w="0"/>
              </a:sp3d>
            </c:spPr>
          </c:dPt>
          <c:dPt>
            <c:idx val="7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3175">
                <a:solidFill>
                  <a:schemeClr val="bg1"/>
                </a:solidFill>
              </a:ln>
              <a:scene3d>
                <a:camera prst="orthographicFront"/>
                <a:lightRig rig="threePt" dir="t"/>
              </a:scene3d>
              <a:sp3d>
                <a:bevelT w="0" h="0"/>
                <a:bevelB w="0"/>
              </a:sp3d>
            </c:spPr>
          </c:dPt>
          <c:dPt>
            <c:idx val="8"/>
            <c:bubble3D val="0"/>
            <c:spPr>
              <a:solidFill>
                <a:sysClr val="window" lastClr="FFFFFF"/>
              </a:solidFill>
              <a:ln w="3175">
                <a:solidFill>
                  <a:schemeClr val="bg1"/>
                </a:solidFill>
              </a:ln>
              <a:scene3d>
                <a:camera prst="orthographicFront"/>
                <a:lightRig rig="threePt" dir="t"/>
              </a:scene3d>
              <a:sp3d>
                <a:bevelT w="0" h="0"/>
                <a:bevelB w="0"/>
              </a:sp3d>
            </c:spPr>
          </c:dPt>
          <c:dLbls>
            <c:dLbl>
              <c:idx val="0"/>
              <c:layout>
                <c:manualLayout>
                  <c:x val="-0.11071531625811948"/>
                  <c:y val="-4.8885583567765935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>
                      <a:solidFill>
                        <a:schemeClr val="tx1"/>
                      </a:solidFill>
                      <a:latin typeface="Arial Narrow" panose="020B0606020202030204" pitchFamily="34" charset="0"/>
                    </a:defRPr>
                  </a:pPr>
                  <a:endParaRPr lang="es-PE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21466135215521068"/>
                  <c:y val="2.909732877152682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7.3772083811623271E-2"/>
                  <c:y val="-7.5236792857726192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8.5319930940565294E-2"/>
                  <c:y val="-9.2197608005518646E-4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5.183969714266403E-2"/>
                  <c:y val="6.0868144909757206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5"/>
              <c:delete val="1"/>
            </c:dLbl>
            <c:dLbl>
              <c:idx val="6"/>
              <c:delete val="1"/>
            </c:dLbl>
            <c:numFmt formatCode="0.0%" sourceLinked="0"/>
            <c:txPr>
              <a:bodyPr/>
              <a:lstStyle/>
              <a:p>
                <a:pPr>
                  <a:defRPr sz="80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bestFit"/>
            <c:showLegendKey val="1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>
                  <a:solidFill>
                    <a:schemeClr val="accent2"/>
                  </a:solidFill>
                </a:ln>
              </c:spPr>
            </c:leaderLines>
          </c:dLbls>
          <c:cat>
            <c:strRef>
              <c:f>Oriente!$F$38:$F$41</c:f>
              <c:strCache>
                <c:ptCount val="4"/>
                <c:pt idx="0">
                  <c:v>San Martín</c:v>
                </c:pt>
                <c:pt idx="1">
                  <c:v>Loreto</c:v>
                </c:pt>
                <c:pt idx="2">
                  <c:v>Ucayali</c:v>
                </c:pt>
                <c:pt idx="3">
                  <c:v>Amazonas</c:v>
                </c:pt>
              </c:strCache>
            </c:strRef>
          </c:cat>
          <c:val>
            <c:numRef>
              <c:f>Oriente!$I$38:$I$41</c:f>
              <c:numCache>
                <c:formatCode>#,##0.0</c:formatCode>
                <c:ptCount val="4"/>
                <c:pt idx="0">
                  <c:v>31.102001180000013</c:v>
                </c:pt>
                <c:pt idx="1">
                  <c:v>13.082206790000001</c:v>
                </c:pt>
                <c:pt idx="2">
                  <c:v>10.500375529999998</c:v>
                </c:pt>
                <c:pt idx="3">
                  <c:v>6.7662994700000008</c:v>
                </c:pt>
              </c:numCache>
            </c:numRef>
          </c:val>
        </c:ser>
        <c:dLbls>
          <c:dLblPos val="bestFit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>
                <a:solidFill>
                  <a:sysClr val="windowText" lastClr="000000"/>
                </a:solidFill>
              </a:rPr>
              <a:t>Oriente:</a:t>
            </a:r>
            <a:r>
              <a:rPr lang="en-US" sz="1000" baseline="0">
                <a:solidFill>
                  <a:sysClr val="windowText" lastClr="000000"/>
                </a:solidFill>
              </a:rPr>
              <a:t> </a:t>
            </a:r>
            <a:r>
              <a:rPr lang="en-US" sz="1000">
                <a:solidFill>
                  <a:sysClr val="windowText" lastClr="000000"/>
                </a:solidFill>
              </a:rPr>
              <a:t>Principales Socios Comerciales </a:t>
            </a:r>
            <a:r>
              <a:rPr lang="en-US" sz="1000" baseline="0">
                <a:solidFill>
                  <a:sysClr val="windowText" lastClr="000000"/>
                </a:solidFill>
              </a:rPr>
              <a:t>al I semestre del 2017</a:t>
            </a:r>
            <a:endParaRPr lang="en-US" sz="1000">
              <a:solidFill>
                <a:sysClr val="windowText" lastClr="000000"/>
              </a:solidFill>
            </a:endParaRP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0">
                <a:solidFill>
                  <a:sysClr val="windowText" lastClr="000000"/>
                </a:solidFill>
              </a:rPr>
              <a:t>(Millones de US$ FOB)</a:t>
            </a:r>
          </a:p>
        </c:rich>
      </c:tx>
      <c:layout>
        <c:manualLayout>
          <c:xMode val="edge"/>
          <c:yMode val="edge"/>
          <c:x val="0.19277153340280914"/>
          <c:y val="1.76388888888888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787717093286934"/>
          <c:y val="0.1763888888888889"/>
          <c:w val="0.64915700937923504"/>
          <c:h val="0.7089583333333333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accent2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txPr>
              <a:bodyPr/>
              <a:lstStyle/>
              <a:p>
                <a:pPr>
                  <a:defRPr sz="8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Oriente!$U$63:$U$71</c:f>
              <c:strCache>
                <c:ptCount val="9"/>
                <c:pt idx="0">
                  <c:v>China</c:v>
                </c:pt>
                <c:pt idx="1">
                  <c:v>Estados Unidos</c:v>
                </c:pt>
                <c:pt idx="2">
                  <c:v>Chile</c:v>
                </c:pt>
                <c:pt idx="3">
                  <c:v>Belgica</c:v>
                </c:pt>
                <c:pt idx="4">
                  <c:v>Italia</c:v>
                </c:pt>
                <c:pt idx="5">
                  <c:v>Alemania</c:v>
                </c:pt>
                <c:pt idx="6">
                  <c:v>Islas Virgenes de Usa</c:v>
                </c:pt>
                <c:pt idx="7">
                  <c:v>Colombia</c:v>
                </c:pt>
                <c:pt idx="8">
                  <c:v>Holanda</c:v>
                </c:pt>
              </c:strCache>
            </c:strRef>
          </c:cat>
          <c:val>
            <c:numRef>
              <c:f>Oriente!$V$63:$V$71</c:f>
              <c:numCache>
                <c:formatCode>#,##0.0</c:formatCode>
                <c:ptCount val="9"/>
                <c:pt idx="0">
                  <c:v>7.8414822299999951</c:v>
                </c:pt>
                <c:pt idx="1">
                  <c:v>7.2772014200000035</c:v>
                </c:pt>
                <c:pt idx="2">
                  <c:v>5.8181247699999989</c:v>
                </c:pt>
                <c:pt idx="3">
                  <c:v>4.9586172899999994</c:v>
                </c:pt>
                <c:pt idx="4">
                  <c:v>4.48694945</c:v>
                </c:pt>
                <c:pt idx="5">
                  <c:v>4.3571686099999996</c:v>
                </c:pt>
                <c:pt idx="6">
                  <c:v>4.0392016399999999</c:v>
                </c:pt>
                <c:pt idx="7">
                  <c:v>2.8523625699999999</c:v>
                </c:pt>
                <c:pt idx="8">
                  <c:v>1.9853962700000001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666688"/>
        <c:axId val="69665152"/>
      </c:barChart>
      <c:valAx>
        <c:axId val="69665152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high"/>
        <c:crossAx val="69666688"/>
        <c:crosses val="autoZero"/>
        <c:crossBetween val="between"/>
      </c:valAx>
      <c:catAx>
        <c:axId val="69666688"/>
        <c:scaling>
          <c:orientation val="maxMin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s-PE"/>
          </a:p>
        </c:txPr>
        <c:crossAx val="69665152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solidFill>
                  <a:sysClr val="windowText" lastClr="000000"/>
                </a:solidFill>
                <a:latin typeface="Arial Narrow" panose="020B0606020202030204" pitchFamily="34" charset="0"/>
              </a:defRPr>
            </a:pPr>
            <a:r>
              <a:rPr lang="es-PE" sz="1000" b="1" i="0" baseline="0">
                <a:solidFill>
                  <a:sysClr val="windowText" lastClr="000000"/>
                </a:solidFill>
                <a:effectLst/>
                <a:latin typeface="Arial Narrow" panose="020B0606020202030204" pitchFamily="34" charset="0"/>
              </a:rPr>
              <a:t>Macro Región Oriente: Exportaciones por Tipo - I semestre 2017</a:t>
            </a:r>
            <a:endParaRPr lang="es-PE" sz="1000">
              <a:solidFill>
                <a:sysClr val="windowText" lastClr="000000"/>
              </a:solidFill>
              <a:effectLst/>
              <a:latin typeface="Arial Narrow" panose="020B0606020202030204" pitchFamily="34" charset="0"/>
            </a:endParaRPr>
          </a:p>
          <a:p>
            <a:pPr>
              <a:defRPr sz="1000">
                <a:solidFill>
                  <a:sysClr val="windowText" lastClr="000000"/>
                </a:solidFill>
                <a:latin typeface="Arial Narrow" panose="020B0606020202030204" pitchFamily="34" charset="0"/>
              </a:defRPr>
            </a:pPr>
            <a:r>
              <a:rPr lang="es-PE" sz="1000" b="0" i="0" baseline="0">
                <a:solidFill>
                  <a:sysClr val="windowText" lastClr="000000"/>
                </a:solidFill>
                <a:effectLst/>
                <a:latin typeface="Arial Narrow" panose="020B0606020202030204" pitchFamily="34" charset="0"/>
              </a:rPr>
              <a:t>(Millones US$ - FOB)</a:t>
            </a:r>
            <a:endParaRPr lang="es-PE" sz="1000">
              <a:solidFill>
                <a:sysClr val="windowText" lastClr="000000"/>
              </a:solidFill>
              <a:effectLst/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157725185133072"/>
          <c:y val="2.1986290471121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8794024823549779E-2"/>
          <c:y val="0.19029057184872783"/>
          <c:w val="0.57574010774602036"/>
          <c:h val="0.64646721789073558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Oriente!$T$13</c:f>
              <c:strCache>
                <c:ptCount val="1"/>
                <c:pt idx="0">
                  <c:v>Agrícola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75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Oriente!$U$9:$V$9</c:f>
              <c:strCache>
                <c:ptCount val="2"/>
                <c:pt idx="0">
                  <c:v>No Tradicional</c:v>
                </c:pt>
                <c:pt idx="1">
                  <c:v>Tradicional</c:v>
                </c:pt>
              </c:strCache>
            </c:strRef>
          </c:cat>
          <c:val>
            <c:numRef>
              <c:f>Oriente!$U$13:$V$13</c:f>
              <c:numCache>
                <c:formatCode>0.0</c:formatCode>
                <c:ptCount val="2"/>
                <c:pt idx="1">
                  <c:v>18.604320650000002</c:v>
                </c:pt>
              </c:numCache>
            </c:numRef>
          </c:val>
        </c:ser>
        <c:ser>
          <c:idx val="6"/>
          <c:order val="1"/>
          <c:tx>
            <c:strRef>
              <c:f>Oriente!$T$14</c:f>
              <c:strCache>
                <c:ptCount val="1"/>
                <c:pt idx="0">
                  <c:v>Petróleo y derivados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5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Oriente!$U$9:$V$9</c:f>
              <c:strCache>
                <c:ptCount val="2"/>
                <c:pt idx="0">
                  <c:v>No Tradicional</c:v>
                </c:pt>
                <c:pt idx="1">
                  <c:v>Tradicional</c:v>
                </c:pt>
              </c:strCache>
            </c:strRef>
          </c:cat>
          <c:val>
            <c:numRef>
              <c:f>Oriente!$U$14:$V$14</c:f>
              <c:numCache>
                <c:formatCode>0.0</c:formatCode>
                <c:ptCount val="2"/>
                <c:pt idx="1">
                  <c:v>6.7512656099999999</c:v>
                </c:pt>
              </c:numCache>
            </c:numRef>
          </c:val>
        </c:ser>
        <c:ser>
          <c:idx val="0"/>
          <c:order val="2"/>
          <c:tx>
            <c:strRef>
              <c:f>Oriente!$T$10</c:f>
              <c:strCache>
                <c:ptCount val="1"/>
                <c:pt idx="0">
                  <c:v>Agropecuario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75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Oriente!$U$9:$V$9</c:f>
              <c:strCache>
                <c:ptCount val="2"/>
                <c:pt idx="0">
                  <c:v>No Tradicional</c:v>
                </c:pt>
                <c:pt idx="1">
                  <c:v>Tradicional</c:v>
                </c:pt>
              </c:strCache>
            </c:strRef>
          </c:cat>
          <c:val>
            <c:numRef>
              <c:f>Oriente!$U$10:$V$10</c:f>
              <c:numCache>
                <c:formatCode>General</c:formatCode>
                <c:ptCount val="2"/>
                <c:pt idx="0" formatCode="0.0">
                  <c:v>22.415377340000003</c:v>
                </c:pt>
              </c:numCache>
            </c:numRef>
          </c:val>
        </c:ser>
        <c:ser>
          <c:idx val="1"/>
          <c:order val="3"/>
          <c:tx>
            <c:strRef>
              <c:f>Oriente!$T$11</c:f>
              <c:strCache>
                <c:ptCount val="1"/>
                <c:pt idx="0">
                  <c:v>Maderas y papeles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75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Oriente!$U$9:$V$9</c:f>
              <c:strCache>
                <c:ptCount val="2"/>
                <c:pt idx="0">
                  <c:v>No Tradicional</c:v>
                </c:pt>
                <c:pt idx="1">
                  <c:v>Tradicional</c:v>
                </c:pt>
              </c:strCache>
            </c:strRef>
          </c:cat>
          <c:val>
            <c:numRef>
              <c:f>Oriente!$U$11:$V$11</c:f>
              <c:numCache>
                <c:formatCode>General</c:formatCode>
                <c:ptCount val="2"/>
                <c:pt idx="0" formatCode="0.0">
                  <c:v>10.678412589999995</c:v>
                </c:pt>
              </c:numCache>
            </c:numRef>
          </c:val>
        </c:ser>
        <c:ser>
          <c:idx val="2"/>
          <c:order val="4"/>
          <c:tx>
            <c:strRef>
              <c:f>Oriente!$T$12</c:f>
              <c:strCache>
                <c:ptCount val="1"/>
                <c:pt idx="0">
                  <c:v>Otros 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4.40693204687685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Oriente!$U$9:$V$9</c:f>
              <c:strCache>
                <c:ptCount val="2"/>
                <c:pt idx="0">
                  <c:v>No Tradicional</c:v>
                </c:pt>
                <c:pt idx="1">
                  <c:v>Tradicional</c:v>
                </c:pt>
              </c:strCache>
            </c:strRef>
          </c:cat>
          <c:val>
            <c:numRef>
              <c:f>Oriente!$U$12:$V$12</c:f>
              <c:numCache>
                <c:formatCode>General</c:formatCode>
                <c:ptCount val="2"/>
                <c:pt idx="0" formatCode="0.0">
                  <c:v>2.8942757400000012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9717376"/>
        <c:axId val="72094848"/>
      </c:barChart>
      <c:catAx>
        <c:axId val="697173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s-PE"/>
          </a:p>
        </c:txPr>
        <c:crossAx val="72094848"/>
        <c:crosses val="autoZero"/>
        <c:auto val="1"/>
        <c:lblAlgn val="ctr"/>
        <c:lblOffset val="100"/>
        <c:noMultiLvlLbl val="0"/>
      </c:catAx>
      <c:valAx>
        <c:axId val="72094848"/>
        <c:scaling>
          <c:orientation val="minMax"/>
          <c:max val="40"/>
          <c:min val="0"/>
        </c:scaling>
        <c:delete val="0"/>
        <c:axPos val="l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69717376"/>
        <c:crosses val="autoZero"/>
        <c:crossBetween val="between"/>
        <c:majorUnit val="20"/>
        <c:minorUnit val="20"/>
      </c:valAx>
    </c:plotArea>
    <c:legend>
      <c:legendPos val="r"/>
      <c:layout>
        <c:manualLayout>
          <c:xMode val="edge"/>
          <c:yMode val="edge"/>
          <c:x val="0.38027879994820968"/>
          <c:y val="0.20058509752781553"/>
          <c:w val="0.47981483613696052"/>
          <c:h val="0.13738637340934959"/>
        </c:manualLayout>
      </c:layout>
      <c:overlay val="1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262777</xdr:colOff>
      <xdr:row>4</xdr:row>
      <xdr:rowOff>142875</xdr:rowOff>
    </xdr:from>
    <xdr:to>
      <xdr:col>11</xdr:col>
      <xdr:colOff>291352</xdr:colOff>
      <xdr:row>23</xdr:row>
      <xdr:rowOff>24967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7577" y="1038225"/>
          <a:ext cx="3457575" cy="35015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4</xdr:row>
      <xdr:rowOff>3027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9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4</xdr:row>
      <xdr:rowOff>3027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9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257175</xdr:colOff>
      <xdr:row>1</xdr:row>
      <xdr:rowOff>95250</xdr:rowOff>
    </xdr:from>
    <xdr:to>
      <xdr:col>8</xdr:col>
      <xdr:colOff>561975</xdr:colOff>
      <xdr:row>7</xdr:row>
      <xdr:rowOff>68286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285750"/>
          <a:ext cx="1066800" cy="1116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3</xdr:row>
      <xdr:rowOff>145902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9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359352</xdr:colOff>
      <xdr:row>0</xdr:row>
      <xdr:rowOff>171450</xdr:rowOff>
    </xdr:from>
    <xdr:to>
      <xdr:col>17</xdr:col>
      <xdr:colOff>102177</xdr:colOff>
      <xdr:row>2</xdr:row>
      <xdr:rowOff>167986</xdr:rowOff>
    </xdr:to>
    <xdr:sp macro="" textlink="">
      <xdr:nvSpPr>
        <xdr:cNvPr id="3" name="2 Flecha abajo"/>
        <xdr:cNvSpPr/>
      </xdr:nvSpPr>
      <xdr:spPr>
        <a:xfrm>
          <a:off x="11932227" y="171450"/>
          <a:ext cx="457200" cy="529936"/>
        </a:xfrm>
        <a:prstGeom prst="down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16</xdr:col>
      <xdr:colOff>254948</xdr:colOff>
      <xdr:row>31</xdr:row>
      <xdr:rowOff>178749</xdr:rowOff>
    </xdr:from>
    <xdr:to>
      <xdr:col>17</xdr:col>
      <xdr:colOff>73973</xdr:colOff>
      <xdr:row>34</xdr:row>
      <xdr:rowOff>64449</xdr:rowOff>
    </xdr:to>
    <xdr:sp macro="" textlink="">
      <xdr:nvSpPr>
        <xdr:cNvPr id="4" name="3 Flecha abajo"/>
        <xdr:cNvSpPr/>
      </xdr:nvSpPr>
      <xdr:spPr>
        <a:xfrm rot="16200000">
          <a:off x="11865923" y="6236649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18</xdr:col>
      <xdr:colOff>296024</xdr:colOff>
      <xdr:row>36</xdr:row>
      <xdr:rowOff>89439</xdr:rowOff>
    </xdr:from>
    <xdr:to>
      <xdr:col>25</xdr:col>
      <xdr:colOff>663747</xdr:colOff>
      <xdr:row>51</xdr:row>
      <xdr:rowOff>111939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238125</xdr:colOff>
      <xdr:row>12</xdr:row>
      <xdr:rowOff>9525</xdr:rowOff>
    </xdr:from>
    <xdr:to>
      <xdr:col>17</xdr:col>
      <xdr:colOff>57150</xdr:colOff>
      <xdr:row>14</xdr:row>
      <xdr:rowOff>85725</xdr:rowOff>
    </xdr:to>
    <xdr:sp macro="" textlink="">
      <xdr:nvSpPr>
        <xdr:cNvPr id="8" name="7 Flecha abajo"/>
        <xdr:cNvSpPr/>
      </xdr:nvSpPr>
      <xdr:spPr>
        <a:xfrm rot="16200000">
          <a:off x="11849100" y="2362200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16</xdr:col>
      <xdr:colOff>276225</xdr:colOff>
      <xdr:row>41</xdr:row>
      <xdr:rowOff>0</xdr:rowOff>
    </xdr:from>
    <xdr:to>
      <xdr:col>17</xdr:col>
      <xdr:colOff>95250</xdr:colOff>
      <xdr:row>42</xdr:row>
      <xdr:rowOff>142875</xdr:rowOff>
    </xdr:to>
    <xdr:sp macro="" textlink="">
      <xdr:nvSpPr>
        <xdr:cNvPr id="13" name="12 Flecha abajo"/>
        <xdr:cNvSpPr/>
      </xdr:nvSpPr>
      <xdr:spPr>
        <a:xfrm rot="16200000">
          <a:off x="11887200" y="80295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18</xdr:col>
      <xdr:colOff>263235</xdr:colOff>
      <xdr:row>20</xdr:row>
      <xdr:rowOff>170584</xdr:rowOff>
    </xdr:from>
    <xdr:to>
      <xdr:col>25</xdr:col>
      <xdr:colOff>662610</xdr:colOff>
      <xdr:row>35</xdr:row>
      <xdr:rowOff>174034</xdr:rowOff>
    </xdr:to>
    <xdr:graphicFrame macro="">
      <xdr:nvGraphicFramePr>
        <xdr:cNvPr id="14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294553</xdr:colOff>
      <xdr:row>52</xdr:row>
      <xdr:rowOff>32578</xdr:rowOff>
    </xdr:from>
    <xdr:to>
      <xdr:col>25</xdr:col>
      <xdr:colOff>674318</xdr:colOff>
      <xdr:row>67</xdr:row>
      <xdr:rowOff>55078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280151</xdr:colOff>
      <xdr:row>57</xdr:row>
      <xdr:rowOff>168088</xdr:rowOff>
    </xdr:from>
    <xdr:to>
      <xdr:col>17</xdr:col>
      <xdr:colOff>99176</xdr:colOff>
      <xdr:row>60</xdr:row>
      <xdr:rowOff>53788</xdr:rowOff>
    </xdr:to>
    <xdr:sp macro="" textlink="">
      <xdr:nvSpPr>
        <xdr:cNvPr id="15" name="14 Flecha abajo"/>
        <xdr:cNvSpPr/>
      </xdr:nvSpPr>
      <xdr:spPr>
        <a:xfrm rot="16200000">
          <a:off x="11962564" y="11379293"/>
          <a:ext cx="457200" cy="536201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18</xdr:col>
      <xdr:colOff>253438</xdr:colOff>
      <xdr:row>5</xdr:row>
      <xdr:rowOff>53532</xdr:rowOff>
    </xdr:from>
    <xdr:to>
      <xdr:col>25</xdr:col>
      <xdr:colOff>641302</xdr:colOff>
      <xdr:row>20</xdr:row>
      <xdr:rowOff>57331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0.01058</cdr:x>
      <cdr:y>0.91966</cdr:y>
    </cdr:from>
    <cdr:to>
      <cdr:x>0.98601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7132" y="2648631"/>
          <a:ext cx="5267322" cy="2313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 SUNAT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  <cdr:relSizeAnchor xmlns:cdr="http://schemas.openxmlformats.org/drawingml/2006/chartDrawing">
    <cdr:from>
      <cdr:x>0.66027</cdr:x>
      <cdr:y>0.63399</cdr:y>
    </cdr:from>
    <cdr:to>
      <cdr:x>0.68014</cdr:x>
      <cdr:y>0.68399</cdr:y>
    </cdr:to>
    <cdr:sp macro="" textlink="">
      <cdr:nvSpPr>
        <cdr:cNvPr id="4" name="1 Flecha abajo"/>
        <cdr:cNvSpPr/>
      </cdr:nvSpPr>
      <cdr:spPr>
        <a:xfrm xmlns:a="http://schemas.openxmlformats.org/drawingml/2006/main">
          <a:off x="3544536" y="1825901"/>
          <a:ext cx="106669" cy="144000"/>
        </a:xfrm>
        <a:prstGeom xmlns:a="http://schemas.openxmlformats.org/drawingml/2006/main" prst="downArrow">
          <a:avLst/>
        </a:prstGeom>
      </cdr:spPr>
      <cdr:style>
        <a:lnRef xmlns:a="http://schemas.openxmlformats.org/drawingml/2006/main" idx="1">
          <a:schemeClr val="accent2"/>
        </a:lnRef>
        <a:fillRef xmlns:a="http://schemas.openxmlformats.org/drawingml/2006/main" idx="2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0.8685</cdr:x>
      <cdr:y>0.67909</cdr:y>
    </cdr:from>
    <cdr:to>
      <cdr:x>0.88837</cdr:x>
      <cdr:y>0.72909</cdr:y>
    </cdr:to>
    <cdr:sp macro="" textlink="">
      <cdr:nvSpPr>
        <cdr:cNvPr id="9" name="1 Flecha abajo"/>
        <cdr:cNvSpPr/>
      </cdr:nvSpPr>
      <cdr:spPr>
        <a:xfrm xmlns:a="http://schemas.openxmlformats.org/drawingml/2006/main" rot="10800000">
          <a:off x="4662410" y="1955779"/>
          <a:ext cx="106669" cy="144000"/>
        </a:xfrm>
        <a:prstGeom xmlns:a="http://schemas.openxmlformats.org/drawingml/2006/main" prst="downArrow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0.43707</cdr:x>
      <cdr:y>0.59641</cdr:y>
    </cdr:from>
    <cdr:to>
      <cdr:x>0.45694</cdr:x>
      <cdr:y>0.64641</cdr:y>
    </cdr:to>
    <cdr:sp macro="" textlink="">
      <cdr:nvSpPr>
        <cdr:cNvPr id="7" name="1 Flecha abajo"/>
        <cdr:cNvSpPr/>
      </cdr:nvSpPr>
      <cdr:spPr>
        <a:xfrm xmlns:a="http://schemas.openxmlformats.org/drawingml/2006/main" rot="10800000">
          <a:off x="2346325" y="1717675"/>
          <a:ext cx="106669" cy="144000"/>
        </a:xfrm>
        <a:prstGeom xmlns:a="http://schemas.openxmlformats.org/drawingml/2006/main" prst="downArrow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0.22238</cdr:x>
      <cdr:y>0.25907</cdr:y>
    </cdr:from>
    <cdr:to>
      <cdr:x>0.24225</cdr:x>
      <cdr:y>0.30907</cdr:y>
    </cdr:to>
    <cdr:sp macro="" textlink="">
      <cdr:nvSpPr>
        <cdr:cNvPr id="10" name="1 Flecha abajo"/>
        <cdr:cNvSpPr/>
      </cdr:nvSpPr>
      <cdr:spPr>
        <a:xfrm xmlns:a="http://schemas.openxmlformats.org/drawingml/2006/main" rot="10800000">
          <a:off x="1193800" y="746125"/>
          <a:ext cx="106669" cy="144000"/>
        </a:xfrm>
        <a:prstGeom xmlns:a="http://schemas.openxmlformats.org/drawingml/2006/main" prst="downArrow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0.92935</cdr:y>
    </cdr:from>
    <cdr:to>
      <cdr:x>0.99868</cdr:x>
      <cdr:y>0.99427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76525"/>
          <a:ext cx="5392872" cy="1869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 SUNAT    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0.00733</cdr:x>
      <cdr:y>0.89699</cdr:y>
    </cdr:from>
    <cdr:to>
      <cdr:x>0.9863</cdr:x>
      <cdr:y>0.97733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9594" y="2583329"/>
          <a:ext cx="5286451" cy="2313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 SUNAT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  <cdr:relSizeAnchor xmlns:cdr="http://schemas.openxmlformats.org/drawingml/2006/chartDrawing">
    <cdr:from>
      <cdr:x>0.64953</cdr:x>
      <cdr:y>0.72332</cdr:y>
    </cdr:from>
    <cdr:to>
      <cdr:x>0.94212</cdr:x>
      <cdr:y>0.87507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3507442" y="2083174"/>
          <a:ext cx="1580030" cy="4370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PE" sz="750">
              <a:solidFill>
                <a:schemeClr val="tx1">
                  <a:lumMod val="50000"/>
                  <a:lumOff val="50000"/>
                </a:schemeClr>
              </a:solidFill>
              <a:latin typeface="Arial Narrow" panose="020B0606020202030204" pitchFamily="34" charset="0"/>
            </a:rPr>
            <a:t>Los   5    </a:t>
          </a:r>
          <a:r>
            <a:rPr lang="es-PE" sz="750" baseline="0">
              <a:solidFill>
                <a:schemeClr val="tx1">
                  <a:lumMod val="50000"/>
                  <a:lumOff val="50000"/>
                </a:schemeClr>
              </a:solidFill>
              <a:latin typeface="Arial Narrow" panose="020B0606020202030204" pitchFamily="34" charset="0"/>
            </a:rPr>
            <a:t>primeros  socios  comerciales  </a:t>
          </a:r>
        </a:p>
        <a:p xmlns:a="http://schemas.openxmlformats.org/drawingml/2006/main">
          <a:r>
            <a:rPr lang="es-PE" sz="750" baseline="0">
              <a:solidFill>
                <a:schemeClr val="tx1">
                  <a:lumMod val="50000"/>
                  <a:lumOff val="50000"/>
                </a:schemeClr>
              </a:solidFill>
              <a:latin typeface="Arial Narrow" panose="020B0606020202030204" pitchFamily="34" charset="0"/>
            </a:rPr>
            <a:t>representan el 49,4% del total exportado </a:t>
          </a:r>
        </a:p>
        <a:p xmlns:a="http://schemas.openxmlformats.org/drawingml/2006/main">
          <a:r>
            <a:rPr lang="es-PE" sz="750" baseline="0">
              <a:solidFill>
                <a:schemeClr val="tx1">
                  <a:lumMod val="50000"/>
                  <a:lumOff val="50000"/>
                </a:schemeClr>
              </a:solidFill>
              <a:latin typeface="Arial Narrow" panose="020B0606020202030204" pitchFamily="34" charset="0"/>
            </a:rPr>
            <a:t>en esta macro región.</a:t>
          </a:r>
          <a:endParaRPr lang="es-PE" sz="750">
            <a:solidFill>
              <a:schemeClr val="tx1">
                <a:lumMod val="50000"/>
                <a:lumOff val="50000"/>
              </a:schemeClr>
            </a:solidFill>
            <a:latin typeface="Arial Narrow" panose="020B060602020203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0.00483</cdr:x>
      <cdr:y>0.92209</cdr:y>
    </cdr:from>
    <cdr:to>
      <cdr:x>1</cdr:x>
      <cdr:y>0.98689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6178" y="2660650"/>
          <a:ext cx="5392872" cy="1869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 SUNAT    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  <cdr:relSizeAnchor xmlns:cdr="http://schemas.openxmlformats.org/drawingml/2006/chartDrawing">
    <cdr:from>
      <cdr:x>0.00483</cdr:x>
      <cdr:y>0.92209</cdr:y>
    </cdr:from>
    <cdr:to>
      <cdr:x>1</cdr:x>
      <cdr:y>0.98689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26178" y="2660650"/>
          <a:ext cx="5392872" cy="1869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 SUNAT    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  <cdr:relSizeAnchor xmlns:cdr="http://schemas.openxmlformats.org/drawingml/2006/chartDrawing">
    <cdr:from>
      <cdr:x>0.83238</cdr:x>
      <cdr:y>0.2045</cdr:y>
    </cdr:from>
    <cdr:to>
      <cdr:x>0.98579</cdr:x>
      <cdr:y>0.2527</cdr:y>
    </cdr:to>
    <cdr:sp macro="" textlink="">
      <cdr:nvSpPr>
        <cdr:cNvPr id="13" name="5 CuadroTexto"/>
        <cdr:cNvSpPr txBox="1"/>
      </cdr:nvSpPr>
      <cdr:spPr>
        <a:xfrm xmlns:a="http://schemas.openxmlformats.org/drawingml/2006/main">
          <a:off x="4506627" y="589625"/>
          <a:ext cx="830582" cy="13897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>
            <a:lumMod val="20000"/>
            <a:lumOff val="80000"/>
          </a:schemeClr>
        </a:solidFill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s-PE" sz="750">
              <a:solidFill>
                <a:schemeClr val="accent2">
                  <a:lumMod val="50000"/>
                </a:schemeClr>
              </a:solidFill>
              <a:latin typeface="Arial Narrow" panose="020B0606020202030204" pitchFamily="34" charset="0"/>
            </a:rPr>
            <a:t>No Tradicionales</a:t>
          </a:r>
        </a:p>
      </cdr:txBody>
    </cdr:sp>
  </cdr:relSizeAnchor>
  <cdr:relSizeAnchor xmlns:cdr="http://schemas.openxmlformats.org/drawingml/2006/chartDrawing">
    <cdr:from>
      <cdr:x>0.65787</cdr:x>
      <cdr:y>0.27307</cdr:y>
    </cdr:from>
    <cdr:to>
      <cdr:x>0.8119</cdr:x>
      <cdr:y>0.32083</cdr:y>
    </cdr:to>
    <cdr:sp macro="" textlink="">
      <cdr:nvSpPr>
        <cdr:cNvPr id="14" name="1 CuadroTexto"/>
        <cdr:cNvSpPr txBox="1"/>
      </cdr:nvSpPr>
      <cdr:spPr>
        <a:xfrm xmlns:a="http://schemas.openxmlformats.org/drawingml/2006/main">
          <a:off x="3561821" y="787334"/>
          <a:ext cx="833940" cy="137701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>
            <a:lumMod val="20000"/>
            <a:lumOff val="80000"/>
          </a:schemeClr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PE" sz="750">
              <a:solidFill>
                <a:schemeClr val="accent2">
                  <a:lumMod val="50000"/>
                </a:schemeClr>
              </a:solidFill>
              <a:latin typeface="Arial Narrow" panose="020B0606020202030204" pitchFamily="34" charset="0"/>
            </a:rPr>
            <a:t>Tradicionales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4</xdr:row>
      <xdr:rowOff>3027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54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4</xdr:row>
      <xdr:rowOff>3027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9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XFB25"/>
  <sheetViews>
    <sheetView tabSelected="1" zoomScaleNormal="100" workbookViewId="0">
      <selection activeCell="N9" sqref="N9"/>
    </sheetView>
  </sheetViews>
  <sheetFormatPr baseColWidth="10" defaultColWidth="0" defaultRowHeight="15" customHeight="1" zeroHeight="1" x14ac:dyDescent="0.25"/>
  <cols>
    <col min="1" max="18" width="10.28515625" style="1" customWidth="1"/>
    <col min="19" max="19" width="0" style="1" hidden="1"/>
    <col min="20" max="16381" width="11.42578125" style="1" hidden="1"/>
    <col min="16382" max="16382" width="1.5703125" style="1" hidden="1" customWidth="1"/>
    <col min="16383" max="16383" width="3.7109375" style="1" hidden="1" customWidth="1"/>
    <col min="16384" max="16384" width="3.7109375" style="1" hidden="1"/>
  </cols>
  <sheetData>
    <row r="1" spans="1:18" x14ac:dyDescent="0.25"/>
    <row r="2" spans="1:18" ht="20.25" x14ac:dyDescent="0.3">
      <c r="A2" s="231" t="s">
        <v>162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</row>
    <row r="3" spans="1:18" ht="20.25" x14ac:dyDescent="0.25">
      <c r="A3" s="232" t="s">
        <v>160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</row>
    <row r="4" spans="1:18" x14ac:dyDescent="0.25">
      <c r="A4" s="233" t="s">
        <v>161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</row>
    <row r="5" spans="1:18" x14ac:dyDescent="0.25"/>
    <row r="6" spans="1:18" x14ac:dyDescent="0.25"/>
    <row r="7" spans="1:18" x14ac:dyDescent="0.25"/>
    <row r="8" spans="1:18" x14ac:dyDescent="0.25"/>
    <row r="9" spans="1:18" x14ac:dyDescent="0.25"/>
    <row r="10" spans="1:18" x14ac:dyDescent="0.25"/>
    <row r="11" spans="1:18" x14ac:dyDescent="0.25"/>
    <row r="12" spans="1:18" x14ac:dyDescent="0.25"/>
    <row r="13" spans="1:18" x14ac:dyDescent="0.25"/>
    <row r="14" spans="1:18" x14ac:dyDescent="0.25"/>
    <row r="15" spans="1:18" x14ac:dyDescent="0.25"/>
    <row r="16" spans="1:18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hidden="1" x14ac:dyDescent="0.25"/>
  </sheetData>
  <mergeCells count="3">
    <mergeCell ref="A2:R2"/>
    <mergeCell ref="A3:R3"/>
    <mergeCell ref="A4:R4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P24"/>
  <sheetViews>
    <sheetView workbookViewId="0">
      <selection activeCell="A2" sqref="A2"/>
    </sheetView>
  </sheetViews>
  <sheetFormatPr baseColWidth="10" defaultColWidth="0" defaultRowHeight="15" customHeight="1" zeroHeight="1" x14ac:dyDescent="0.25"/>
  <cols>
    <col min="1" max="16" width="11.42578125" style="1" customWidth="1"/>
    <col min="17" max="16384" width="11.42578125" style="1" hidden="1"/>
  </cols>
  <sheetData>
    <row r="1" spans="2:15" x14ac:dyDescent="0.25"/>
    <row r="2" spans="2:15" x14ac:dyDescent="0.25"/>
    <row r="3" spans="2:15" x14ac:dyDescent="0.25"/>
    <row r="4" spans="2:15" x14ac:dyDescent="0.25"/>
    <row r="5" spans="2:15" x14ac:dyDescent="0.25"/>
    <row r="6" spans="2:15" x14ac:dyDescent="0.25"/>
    <row r="7" spans="2:15" x14ac:dyDescent="0.25"/>
    <row r="8" spans="2:15" x14ac:dyDescent="0.25"/>
    <row r="9" spans="2:15" x14ac:dyDescent="0.25">
      <c r="B9" s="234" t="s">
        <v>0</v>
      </c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</row>
    <row r="10" spans="2:15" x14ac:dyDescent="0.25"/>
    <row r="11" spans="2:15" x14ac:dyDescent="0.25">
      <c r="G11" s="7"/>
    </row>
    <row r="12" spans="2:15" x14ac:dyDescent="0.25">
      <c r="D12" s="7"/>
      <c r="F12" s="7" t="s">
        <v>41</v>
      </c>
      <c r="G12" s="7"/>
      <c r="K12" s="7">
        <v>1</v>
      </c>
    </row>
    <row r="13" spans="2:15" x14ac:dyDescent="0.25">
      <c r="E13" s="7"/>
      <c r="G13" s="7" t="s">
        <v>42</v>
      </c>
      <c r="K13" s="7">
        <v>2</v>
      </c>
    </row>
    <row r="14" spans="2:15" x14ac:dyDescent="0.25">
      <c r="E14" s="7"/>
      <c r="G14" s="7" t="s">
        <v>43</v>
      </c>
      <c r="K14" s="7">
        <v>3</v>
      </c>
    </row>
    <row r="15" spans="2:15" x14ac:dyDescent="0.25">
      <c r="E15" s="7"/>
      <c r="G15" s="7" t="s">
        <v>44</v>
      </c>
      <c r="K15" s="7">
        <v>4</v>
      </c>
    </row>
    <row r="16" spans="2:15" x14ac:dyDescent="0.25">
      <c r="E16" s="7"/>
      <c r="G16" s="7" t="s">
        <v>45</v>
      </c>
      <c r="K16" s="7">
        <v>5</v>
      </c>
    </row>
    <row r="17" spans="5:11" x14ac:dyDescent="0.25">
      <c r="E17" s="7"/>
      <c r="G17" s="7"/>
      <c r="K17" s="7"/>
    </row>
    <row r="18" spans="5:11" x14ac:dyDescent="0.25">
      <c r="E18" s="7"/>
      <c r="K18" s="7"/>
    </row>
    <row r="19" spans="5:11" x14ac:dyDescent="0.25">
      <c r="E19" s="7"/>
      <c r="K19" s="7"/>
    </row>
    <row r="20" spans="5:11" x14ac:dyDescent="0.25">
      <c r="E20" s="7"/>
      <c r="K20" s="7"/>
    </row>
    <row r="21" spans="5:11" x14ac:dyDescent="0.25"/>
    <row r="22" spans="5:11" x14ac:dyDescent="0.25"/>
    <row r="23" spans="5:11" x14ac:dyDescent="0.25"/>
    <row r="24" spans="5:11" x14ac:dyDescent="0.25"/>
  </sheetData>
  <mergeCells count="1">
    <mergeCell ref="B9:O9"/>
  </mergeCells>
  <hyperlinks>
    <hyperlink ref="G13" location="'Amazonas'!A1" display="Amazonas"/>
    <hyperlink ref="G14" location="'Loreto'!A1" display="Loreto"/>
    <hyperlink ref="G15" location="'San Martín'!A1" display="San Martín"/>
    <hyperlink ref="G16" location="'Ucayali'!A1" display="Ucayali"/>
    <hyperlink ref="F12" location="'Oriente'!A1" display="Oriente"/>
  </hyperlink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40"/>
  <sheetViews>
    <sheetView zoomScale="85" zoomScaleNormal="85" workbookViewId="0">
      <selection activeCell="B11" sqref="B11"/>
    </sheetView>
  </sheetViews>
  <sheetFormatPr baseColWidth="10" defaultColWidth="0" defaultRowHeight="15" x14ac:dyDescent="0.25"/>
  <cols>
    <col min="1" max="1" width="10.7109375" style="2" customWidth="1"/>
    <col min="2" max="16" width="10.85546875" style="2" customWidth="1"/>
    <col min="17" max="18" width="10.7109375" style="2" customWidth="1"/>
    <col min="19" max="26" width="10.7109375" style="137" customWidth="1"/>
    <col min="27" max="16383" width="11.42578125" style="2" hidden="1"/>
    <col min="16384" max="16384" width="14.28515625" style="2" hidden="1"/>
  </cols>
  <sheetData>
    <row r="1" spans="2:26" s="1" customFormat="1" ht="27" customHeight="1" x14ac:dyDescent="0.25">
      <c r="B1" s="246" t="s">
        <v>163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S1" s="137"/>
      <c r="T1" s="137"/>
      <c r="U1" s="137"/>
      <c r="V1" s="137"/>
      <c r="W1" s="137"/>
      <c r="X1" s="137"/>
      <c r="Y1" s="137"/>
      <c r="Z1" s="137"/>
    </row>
    <row r="2" spans="2:26" x14ac:dyDescent="0.25">
      <c r="B2" s="222" t="str">
        <f>+B6</f>
        <v>1. Exportaciones por tipo y sector</v>
      </c>
      <c r="C2" s="223"/>
      <c r="D2" s="223"/>
      <c r="E2" s="223"/>
      <c r="F2" s="223"/>
      <c r="G2" s="223"/>
      <c r="H2" s="223"/>
      <c r="I2" s="222"/>
      <c r="J2" s="222" t="str">
        <f>+B47</f>
        <v>3. Principales Socios Comerciales</v>
      </c>
      <c r="K2" s="11"/>
      <c r="L2" s="21"/>
      <c r="M2" s="12"/>
      <c r="N2" s="12"/>
      <c r="O2" s="12"/>
      <c r="P2" s="12"/>
    </row>
    <row r="3" spans="2:26" x14ac:dyDescent="0.25">
      <c r="B3" s="222" t="str">
        <f>+B32</f>
        <v>2. Exportaciones de la Macro Región por Departamentos</v>
      </c>
      <c r="C3" s="222"/>
      <c r="D3" s="222"/>
      <c r="E3" s="222"/>
      <c r="F3" s="222"/>
      <c r="G3" s="222"/>
      <c r="H3" s="223"/>
      <c r="I3" s="222"/>
      <c r="J3" s="222" t="str">
        <f>+B69</f>
        <v>4. Principales productos exportados</v>
      </c>
      <c r="K3" s="11"/>
      <c r="L3" s="12"/>
      <c r="M3" s="12"/>
      <c r="N3" s="12"/>
      <c r="O3" s="12"/>
      <c r="P3" s="12"/>
    </row>
    <row r="4" spans="2:26" x14ac:dyDescent="0.25">
      <c r="B4" s="34"/>
      <c r="C4" s="34"/>
      <c r="D4" s="34"/>
      <c r="E4" s="34"/>
      <c r="F4" s="35"/>
      <c r="G4" s="36"/>
      <c r="H4" s="36"/>
      <c r="I4" s="36"/>
      <c r="J4" s="36"/>
      <c r="K4" s="16"/>
      <c r="L4" s="16"/>
      <c r="M4" s="16"/>
      <c r="N4" s="16"/>
      <c r="O4" s="16"/>
      <c r="P4" s="16"/>
    </row>
    <row r="5" spans="2:26" x14ac:dyDescent="0.25">
      <c r="B5" s="5"/>
      <c r="C5" s="6"/>
      <c r="D5" s="6"/>
      <c r="E5" s="6"/>
      <c r="F5" s="6"/>
      <c r="G5" s="4"/>
      <c r="H5" s="4"/>
    </row>
    <row r="6" spans="2:26" x14ac:dyDescent="0.25">
      <c r="B6" s="166" t="s">
        <v>2</v>
      </c>
      <c r="C6" s="9"/>
      <c r="D6" s="9"/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22"/>
      <c r="R6" s="28"/>
    </row>
    <row r="7" spans="2:26" ht="15" customHeight="1" x14ac:dyDescent="0.25">
      <c r="B7" s="20"/>
      <c r="C7" s="235" t="str">
        <f>+CONCATENATE("Las exportaciones en esta región alcanzaron los US$ ",FIXED(I27/1000,1), " millones, ", IF(K27&gt;0, "creciendo", "disminuyendo"), " en ", FIXED(K27*100,1), "% respecto al I semestre del 2016. De otro lado el ", FIXED(J22*100,1),"% de estas exportaciones fueron de tipo ",F22,", en tanto las exportaciones ", F12, " representaron el ", FIXED(J12*100,1),"%.")</f>
        <v>Las exportaciones en esta región alcanzaron los US$ 0.1 millones, creciendo en 46.2% respecto al I semestre del 2016. De otro lado el 41.4% de estas exportaciones fueron de tipo Tradicional, en tanto las exportaciones No Tradicional representaron el 58.6%.</v>
      </c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"/>
      <c r="R7" s="28"/>
      <c r="T7" s="28"/>
      <c r="U7" s="28"/>
      <c r="V7" s="28"/>
      <c r="W7" s="28"/>
    </row>
    <row r="8" spans="2:26" x14ac:dyDescent="0.25">
      <c r="B8" s="20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"/>
      <c r="R8" s="28"/>
      <c r="T8" s="28"/>
      <c r="U8" s="28"/>
      <c r="V8" s="28"/>
      <c r="W8" s="28"/>
    </row>
    <row r="9" spans="2:26" x14ac:dyDescent="0.25">
      <c r="B9" s="20"/>
      <c r="C9" s="8"/>
      <c r="D9" s="8"/>
      <c r="E9" s="8"/>
      <c r="F9" s="236" t="s">
        <v>46</v>
      </c>
      <c r="G9" s="236"/>
      <c r="H9" s="236"/>
      <c r="I9" s="236"/>
      <c r="J9" s="236"/>
      <c r="K9" s="236"/>
      <c r="L9" s="236"/>
      <c r="M9" s="8"/>
      <c r="N9" s="8"/>
      <c r="O9" s="8"/>
      <c r="P9" s="23"/>
      <c r="R9" s="28"/>
      <c r="T9" s="28"/>
      <c r="U9" s="28" t="s">
        <v>3</v>
      </c>
      <c r="V9" s="28" t="s">
        <v>14</v>
      </c>
      <c r="W9" s="28"/>
    </row>
    <row r="10" spans="2:26" x14ac:dyDescent="0.25">
      <c r="B10" s="20"/>
      <c r="C10" s="8"/>
      <c r="D10" s="8"/>
      <c r="E10" s="8"/>
      <c r="F10" s="237" t="s">
        <v>24</v>
      </c>
      <c r="G10" s="237"/>
      <c r="H10" s="237"/>
      <c r="I10" s="237"/>
      <c r="J10" s="237"/>
      <c r="K10" s="237"/>
      <c r="L10" s="237"/>
      <c r="M10" s="8"/>
      <c r="N10" s="8"/>
      <c r="O10" s="8"/>
      <c r="P10" s="23"/>
      <c r="R10" s="28"/>
      <c r="T10" s="28" t="s">
        <v>4</v>
      </c>
      <c r="U10" s="30">
        <f>+I13</f>
        <v>22.415377340000003</v>
      </c>
      <c r="V10" s="28"/>
      <c r="W10" s="28"/>
    </row>
    <row r="11" spans="2:26" x14ac:dyDescent="0.25">
      <c r="B11" s="20"/>
      <c r="C11" s="8"/>
      <c r="D11" s="8"/>
      <c r="E11" s="8"/>
      <c r="F11" s="238" t="s">
        <v>12</v>
      </c>
      <c r="G11" s="239"/>
      <c r="H11" s="77" t="s">
        <v>60</v>
      </c>
      <c r="I11" s="78" t="s">
        <v>61</v>
      </c>
      <c r="J11" s="78" t="s">
        <v>59</v>
      </c>
      <c r="K11" s="78" t="s">
        <v>21</v>
      </c>
      <c r="L11" s="78" t="s">
        <v>22</v>
      </c>
      <c r="M11" s="8"/>
      <c r="N11" s="8"/>
      <c r="O11" s="8"/>
      <c r="P11" s="23"/>
      <c r="R11" s="28"/>
      <c r="T11" s="28" t="s">
        <v>5</v>
      </c>
      <c r="U11" s="30">
        <f>+I14</f>
        <v>10.678412589999995</v>
      </c>
      <c r="V11" s="28"/>
      <c r="W11" s="28"/>
    </row>
    <row r="12" spans="2:26" ht="16.5" x14ac:dyDescent="0.25">
      <c r="B12" s="20"/>
      <c r="C12" s="8"/>
      <c r="D12" s="8"/>
      <c r="E12" s="8"/>
      <c r="F12" s="67" t="s">
        <v>3</v>
      </c>
      <c r="G12" s="68"/>
      <c r="H12" s="79">
        <f>SUM(H13:H21)</f>
        <v>35.616544310000023</v>
      </c>
      <c r="I12" s="79">
        <f>SUM(I13:I21)</f>
        <v>35.988065670000005</v>
      </c>
      <c r="J12" s="69">
        <f t="shared" ref="J12:J27" si="0">IFERROR(I12/I$27, " - ")</f>
        <v>0.58563952103941586</v>
      </c>
      <c r="K12" s="70">
        <f>IFERROR(I12/H12-1," - ")</f>
        <v>1.0431145614979487E-2</v>
      </c>
      <c r="L12" s="71">
        <f>IFERROR(I12-H12, " - ")</f>
        <v>0.37152135999998137</v>
      </c>
      <c r="M12" s="136"/>
      <c r="N12" s="8"/>
      <c r="O12" s="8"/>
      <c r="P12" s="23"/>
      <c r="R12" s="28"/>
      <c r="T12" s="28" t="s">
        <v>39</v>
      </c>
      <c r="U12" s="30">
        <f>+SUM(I15:I21)</f>
        <v>2.8942757400000012</v>
      </c>
      <c r="V12" s="28"/>
      <c r="W12" s="28"/>
    </row>
    <row r="13" spans="2:26" x14ac:dyDescent="0.25">
      <c r="B13" s="20"/>
      <c r="C13" s="8"/>
      <c r="D13" s="8"/>
      <c r="E13" s="8"/>
      <c r="F13" s="224" t="s">
        <v>4</v>
      </c>
      <c r="G13" s="225"/>
      <c r="H13" s="25">
        <f>+Amazonas!N13+Loreto!N13+'San Martín'!N13+Ucayali!N13</f>
        <v>19.639503000000005</v>
      </c>
      <c r="I13" s="61">
        <f>+Amazonas!O13+Loreto!O13+'San Martín'!O13+Ucayali!O13</f>
        <v>22.415377340000003</v>
      </c>
      <c r="J13" s="69">
        <f t="shared" si="0"/>
        <v>0.36476900341599761</v>
      </c>
      <c r="K13" s="65">
        <f t="shared" ref="K13:K27" si="1">IFERROR(I13/H13-1," - ")</f>
        <v>0.14134137406633962</v>
      </c>
      <c r="L13" s="159">
        <f t="shared" ref="L13:L27" si="2">IFERROR(I13-H13, " - ")</f>
        <v>2.7758743399999979</v>
      </c>
      <c r="M13" s="136"/>
      <c r="N13" s="230">
        <f>+I13/$I$12</f>
        <v>0.62285585298033053</v>
      </c>
      <c r="O13" s="8"/>
      <c r="P13" s="23"/>
      <c r="R13" s="28"/>
      <c r="T13" s="28" t="s">
        <v>15</v>
      </c>
      <c r="U13" s="28"/>
      <c r="V13" s="30">
        <f>+I23</f>
        <v>18.604320650000002</v>
      </c>
      <c r="W13" s="28"/>
    </row>
    <row r="14" spans="2:26" x14ac:dyDescent="0.25">
      <c r="B14" s="20"/>
      <c r="C14" s="8"/>
      <c r="D14" s="8"/>
      <c r="E14" s="8"/>
      <c r="F14" s="57" t="s">
        <v>5</v>
      </c>
      <c r="G14" s="55"/>
      <c r="H14" s="25">
        <f>+Amazonas!N14+Loreto!N14+'San Martín'!N14+Ucayali!N14</f>
        <v>13.236590610000016</v>
      </c>
      <c r="I14" s="61">
        <f>+Amazonas!O14+Loreto!O14+'San Martín'!O14+Ucayali!O14</f>
        <v>10.678412589999995</v>
      </c>
      <c r="J14" s="73">
        <f t="shared" si="0"/>
        <v>0.17377150781076878</v>
      </c>
      <c r="K14" s="64">
        <f t="shared" si="1"/>
        <v>-0.19326562975116579</v>
      </c>
      <c r="L14" s="160">
        <f t="shared" si="2"/>
        <v>-2.558178020000021</v>
      </c>
      <c r="M14" s="136"/>
      <c r="N14" s="230">
        <f t="shared" ref="N14:N21" si="3">+I14/$I$12</f>
        <v>0.2967209376552189</v>
      </c>
      <c r="O14" s="8"/>
      <c r="P14" s="23"/>
      <c r="R14" s="28"/>
      <c r="T14" s="33" t="s">
        <v>19</v>
      </c>
      <c r="U14" s="28"/>
      <c r="V14" s="30">
        <f>+I26</f>
        <v>6.7512656099999999</v>
      </c>
      <c r="W14" s="28"/>
    </row>
    <row r="15" spans="2:26" x14ac:dyDescent="0.25">
      <c r="B15" s="20"/>
      <c r="C15" s="8"/>
      <c r="D15" s="8"/>
      <c r="E15" s="8"/>
      <c r="F15" s="57" t="s">
        <v>6</v>
      </c>
      <c r="G15" s="55"/>
      <c r="H15" s="25">
        <f>+Amazonas!N15+Loreto!N15+'San Martín'!N15+Ucayali!N15</f>
        <v>0.85395100000000013</v>
      </c>
      <c r="I15" s="61">
        <f>+Amazonas!O15+Loreto!O15+'San Martín'!O15+Ucayali!O15</f>
        <v>1.2908815700000003</v>
      </c>
      <c r="J15" s="73">
        <f t="shared" si="0"/>
        <v>2.1006721264366562E-2</v>
      </c>
      <c r="K15" s="64">
        <f t="shared" si="1"/>
        <v>0.51165765951442177</v>
      </c>
      <c r="L15" s="160">
        <f t="shared" si="2"/>
        <v>0.43693057000000013</v>
      </c>
      <c r="M15" s="136"/>
      <c r="N15" s="230">
        <f t="shared" si="3"/>
        <v>3.5869712527397422E-2</v>
      </c>
      <c r="O15" s="8"/>
      <c r="P15" s="23"/>
      <c r="R15" s="28"/>
      <c r="T15" s="28"/>
      <c r="U15" s="28"/>
      <c r="V15" s="28"/>
      <c r="W15" s="28"/>
    </row>
    <row r="16" spans="2:26" x14ac:dyDescent="0.25">
      <c r="B16" s="20"/>
      <c r="C16" s="8"/>
      <c r="D16" s="8"/>
      <c r="E16" s="8"/>
      <c r="F16" s="57" t="s">
        <v>7</v>
      </c>
      <c r="G16" s="55"/>
      <c r="H16" s="25">
        <f>+Amazonas!N16+Loreto!N16+'San Martín'!N16+Ucayali!N16</f>
        <v>4.2239999999999995E-3</v>
      </c>
      <c r="I16" s="61">
        <f>+Amazonas!O16+Loreto!O16+'San Martín'!O16+Ucayali!O16</f>
        <v>0</v>
      </c>
      <c r="J16" s="73">
        <f t="shared" si="0"/>
        <v>0</v>
      </c>
      <c r="K16" s="64">
        <f t="shared" si="1"/>
        <v>-1</v>
      </c>
      <c r="L16" s="160">
        <f t="shared" si="2"/>
        <v>-4.2239999999999995E-3</v>
      </c>
      <c r="M16" s="136"/>
      <c r="N16" s="230">
        <f t="shared" si="3"/>
        <v>0</v>
      </c>
      <c r="O16" s="8"/>
      <c r="P16" s="23"/>
      <c r="R16" s="28"/>
      <c r="T16" s="28"/>
      <c r="U16" s="28"/>
      <c r="V16" s="28"/>
      <c r="W16" s="33"/>
    </row>
    <row r="17" spans="2:25" x14ac:dyDescent="0.25">
      <c r="B17" s="20"/>
      <c r="C17" s="8"/>
      <c r="D17" s="8"/>
      <c r="E17" s="8"/>
      <c r="F17" s="57" t="s">
        <v>18</v>
      </c>
      <c r="G17" s="55"/>
      <c r="H17" s="25">
        <f>+Amazonas!N17+Loreto!N17+'San Martín'!N17+Ucayali!N17</f>
        <v>1.6877506999999994</v>
      </c>
      <c r="I17" s="61">
        <f>+Amazonas!O17+Loreto!O17+'San Martín'!O17+Ucayali!O17</f>
        <v>1.4135038300000002</v>
      </c>
      <c r="J17" s="73">
        <f t="shared" si="0"/>
        <v>2.3002172819714652E-2</v>
      </c>
      <c r="K17" s="64">
        <f t="shared" si="1"/>
        <v>-0.16249252333297759</v>
      </c>
      <c r="L17" s="160">
        <f t="shared" si="2"/>
        <v>-0.27424686999999914</v>
      </c>
      <c r="M17" s="136"/>
      <c r="N17" s="230">
        <f t="shared" si="3"/>
        <v>3.927701596861069E-2</v>
      </c>
      <c r="O17" s="8"/>
      <c r="P17" s="23"/>
      <c r="R17" s="28"/>
      <c r="W17" s="3"/>
    </row>
    <row r="18" spans="2:25" x14ac:dyDescent="0.25">
      <c r="B18" s="20"/>
      <c r="C18" s="8"/>
      <c r="D18" s="8"/>
      <c r="E18" s="8"/>
      <c r="F18" s="57" t="s">
        <v>8</v>
      </c>
      <c r="G18" s="55"/>
      <c r="H18" s="25">
        <f>+Amazonas!N18+Loreto!N18+'San Martín'!N18+Ucayali!N18</f>
        <v>0.17929099999999998</v>
      </c>
      <c r="I18" s="61">
        <f>+Amazonas!O18+Loreto!O18+'San Martín'!O18+Ucayali!O18</f>
        <v>0.12966989000000001</v>
      </c>
      <c r="J18" s="73">
        <f t="shared" si="0"/>
        <v>2.1101387601428633E-3</v>
      </c>
      <c r="K18" s="64">
        <f t="shared" si="1"/>
        <v>-0.27676297192831756</v>
      </c>
      <c r="L18" s="160">
        <f t="shared" si="2"/>
        <v>-4.9621109999999968E-2</v>
      </c>
      <c r="M18" s="136"/>
      <c r="N18" s="230">
        <f t="shared" si="3"/>
        <v>3.6031358614557066E-3</v>
      </c>
      <c r="O18" s="8"/>
      <c r="P18" s="23"/>
      <c r="R18" s="28"/>
      <c r="W18" s="3"/>
    </row>
    <row r="19" spans="2:25" x14ac:dyDescent="0.25">
      <c r="B19" s="20"/>
      <c r="C19" s="8"/>
      <c r="D19" s="8"/>
      <c r="E19" s="8"/>
      <c r="F19" s="57" t="s">
        <v>9</v>
      </c>
      <c r="G19" s="55"/>
      <c r="H19" s="25">
        <f>+Amazonas!N19+Loreto!N19+'San Martín'!N19+Ucayali!N19</f>
        <v>9.0310000000000008E-3</v>
      </c>
      <c r="I19" s="61">
        <f>+Amazonas!O19+Loreto!O19+'San Martín'!O19+Ucayali!O19</f>
        <v>1.2440379999999999E-2</v>
      </c>
      <c r="J19" s="73">
        <f t="shared" si="0"/>
        <v>2.0244428393442819E-4</v>
      </c>
      <c r="K19" s="64">
        <f t="shared" si="1"/>
        <v>0.37751965452330838</v>
      </c>
      <c r="L19" s="160">
        <f t="shared" si="2"/>
        <v>3.4093799999999983E-3</v>
      </c>
      <c r="M19" s="136"/>
      <c r="N19" s="230">
        <f t="shared" si="3"/>
        <v>3.4568070743436533E-4</v>
      </c>
      <c r="O19" s="8"/>
      <c r="P19" s="23"/>
      <c r="R19" s="28"/>
      <c r="U19" s="3"/>
      <c r="V19" s="54"/>
      <c r="W19" s="54"/>
    </row>
    <row r="20" spans="2:25" x14ac:dyDescent="0.25">
      <c r="B20" s="20"/>
      <c r="C20" s="8"/>
      <c r="D20" s="8"/>
      <c r="E20" s="8"/>
      <c r="F20" s="57" t="s">
        <v>10</v>
      </c>
      <c r="G20" s="55"/>
      <c r="H20" s="25">
        <f>+Amazonas!N20+Loreto!N20+'San Martín'!N20+Ucayali!N20</f>
        <v>0</v>
      </c>
      <c r="I20" s="61">
        <f>+Amazonas!O20+Loreto!O20+'San Martín'!O20+Ucayali!O20</f>
        <v>4.0231319999999994E-2</v>
      </c>
      <c r="J20" s="73">
        <f t="shared" si="0"/>
        <v>6.5469067417047052E-4</v>
      </c>
      <c r="K20" s="64" t="str">
        <f t="shared" si="1"/>
        <v xml:space="preserve"> - </v>
      </c>
      <c r="L20" s="160">
        <f t="shared" si="2"/>
        <v>4.0231319999999994E-2</v>
      </c>
      <c r="M20" s="136"/>
      <c r="N20" s="230">
        <f t="shared" si="3"/>
        <v>1.117907263171891E-3</v>
      </c>
      <c r="O20" s="8"/>
      <c r="P20" s="23"/>
      <c r="R20" s="28"/>
      <c r="U20" s="3"/>
      <c r="V20" s="54"/>
      <c r="W20" s="54"/>
    </row>
    <row r="21" spans="2:25" x14ac:dyDescent="0.25">
      <c r="B21" s="20"/>
      <c r="C21" s="8"/>
      <c r="D21" s="8"/>
      <c r="E21" s="8"/>
      <c r="F21" s="58" t="s">
        <v>11</v>
      </c>
      <c r="G21" s="56"/>
      <c r="H21" s="62">
        <f>+Amazonas!N21+Loreto!N21+'San Martín'!N21+Ucayali!N21</f>
        <v>6.2030000000000002E-3</v>
      </c>
      <c r="I21" s="63">
        <f>+Amazonas!O21+Loreto!O21+'San Martín'!O21+Ucayali!O21</f>
        <v>7.5487499999999999E-3</v>
      </c>
      <c r="J21" s="74">
        <f t="shared" si="0"/>
        <v>1.2284201032042549E-4</v>
      </c>
      <c r="K21" s="66">
        <f t="shared" si="1"/>
        <v>0.21695147509269708</v>
      </c>
      <c r="L21" s="161">
        <f t="shared" si="2"/>
        <v>1.3457499999999997E-3</v>
      </c>
      <c r="M21" s="136"/>
      <c r="N21" s="230">
        <f t="shared" si="3"/>
        <v>2.0975703638033289E-4</v>
      </c>
      <c r="O21" s="8"/>
      <c r="P21" s="23"/>
      <c r="U21" s="3"/>
      <c r="V21" s="54"/>
      <c r="W21" s="54"/>
    </row>
    <row r="22" spans="2:25" ht="16.5" x14ac:dyDescent="0.25">
      <c r="B22" s="20"/>
      <c r="C22" s="8"/>
      <c r="D22" s="8"/>
      <c r="E22" s="8"/>
      <c r="F22" s="67" t="s">
        <v>14</v>
      </c>
      <c r="G22" s="68"/>
      <c r="H22" s="79">
        <f>SUM(H23:H26)</f>
        <v>6.4083860000000001</v>
      </c>
      <c r="I22" s="79">
        <f>SUM(I23:I26)</f>
        <v>25.462817300000001</v>
      </c>
      <c r="J22" s="72">
        <f t="shared" si="0"/>
        <v>0.41436047896058403</v>
      </c>
      <c r="K22" s="72">
        <f t="shared" si="1"/>
        <v>2.9733588613419979</v>
      </c>
      <c r="L22" s="162">
        <f t="shared" si="2"/>
        <v>19.054431300000001</v>
      </c>
      <c r="M22" s="136"/>
      <c r="N22" s="8"/>
      <c r="O22" s="8"/>
      <c r="P22" s="23"/>
      <c r="U22" s="3"/>
      <c r="V22" s="54"/>
      <c r="W22" s="54"/>
    </row>
    <row r="23" spans="2:25" x14ac:dyDescent="0.25">
      <c r="B23" s="20"/>
      <c r="C23" s="8"/>
      <c r="D23" s="8"/>
      <c r="E23" s="8"/>
      <c r="F23" s="59" t="s">
        <v>15</v>
      </c>
      <c r="G23" s="60"/>
      <c r="H23" s="25">
        <f>+Amazonas!N23+Loreto!N23+'San Martín'!N23+Ucayali!N23</f>
        <v>4.8528500000000001</v>
      </c>
      <c r="I23" s="61">
        <f>+Amazonas!O23+Loreto!O23+'San Martín'!O23+Ucayali!O23</f>
        <v>18.604320650000002</v>
      </c>
      <c r="J23" s="73">
        <f t="shared" si="0"/>
        <v>0.30275107127561585</v>
      </c>
      <c r="K23" s="64">
        <f t="shared" si="1"/>
        <v>2.8336896153806528</v>
      </c>
      <c r="L23" s="160">
        <f t="shared" si="2"/>
        <v>13.751470650000002</v>
      </c>
      <c r="M23" s="136"/>
      <c r="N23" s="230">
        <f>+I23/$I$22</f>
        <v>0.73064659070542048</v>
      </c>
      <c r="O23" s="8"/>
      <c r="P23" s="23"/>
      <c r="R23" s="8"/>
      <c r="W23" s="3"/>
      <c r="X23" s="3"/>
      <c r="Y23" s="3"/>
    </row>
    <row r="24" spans="2:25" x14ac:dyDescent="0.25">
      <c r="B24" s="20"/>
      <c r="C24" s="8"/>
      <c r="D24" s="8"/>
      <c r="E24" s="8"/>
      <c r="F24" s="57" t="s">
        <v>16</v>
      </c>
      <c r="G24" s="55"/>
      <c r="H24" s="25">
        <f>+Amazonas!N24+Loreto!N24+'San Martín'!N24+Ucayali!N24</f>
        <v>0</v>
      </c>
      <c r="I24" s="61">
        <f>+Amazonas!O24+Loreto!O24+'San Martín'!O24+Ucayali!O24</f>
        <v>0</v>
      </c>
      <c r="J24" s="73">
        <f t="shared" si="0"/>
        <v>0</v>
      </c>
      <c r="K24" s="64" t="str">
        <f t="shared" si="1"/>
        <v xml:space="preserve"> - </v>
      </c>
      <c r="L24" s="160">
        <f t="shared" si="2"/>
        <v>0</v>
      </c>
      <c r="M24" s="136"/>
      <c r="N24" s="230">
        <f t="shared" ref="N24:N26" si="4">+I24/$I$22</f>
        <v>0</v>
      </c>
      <c r="O24" s="8"/>
      <c r="P24" s="23"/>
      <c r="R24" s="8"/>
      <c r="W24" s="3"/>
      <c r="X24" s="3"/>
      <c r="Y24" s="3"/>
    </row>
    <row r="25" spans="2:25" x14ac:dyDescent="0.25">
      <c r="B25" s="20"/>
      <c r="C25" s="8"/>
      <c r="D25" s="8"/>
      <c r="E25" s="8"/>
      <c r="F25" s="57" t="s">
        <v>17</v>
      </c>
      <c r="G25" s="55"/>
      <c r="H25" s="25">
        <f>+Amazonas!N25+Loreto!N25+'San Martín'!N25+Ucayali!N25</f>
        <v>0</v>
      </c>
      <c r="I25" s="61">
        <f>+Amazonas!O25+Loreto!O25+'San Martín'!O25+Ucayali!O25</f>
        <v>0.10723104</v>
      </c>
      <c r="J25" s="73">
        <f t="shared" si="0"/>
        <v>1.7449877823944306E-3</v>
      </c>
      <c r="K25" s="64" t="str">
        <f t="shared" si="1"/>
        <v xml:space="preserve"> - </v>
      </c>
      <c r="L25" s="160">
        <f t="shared" si="2"/>
        <v>0.10723104</v>
      </c>
      <c r="M25" s="136"/>
      <c r="N25" s="230">
        <f t="shared" si="4"/>
        <v>4.2112794800597342E-3</v>
      </c>
      <c r="O25" s="8"/>
      <c r="P25" s="23"/>
      <c r="R25" s="26"/>
      <c r="W25" s="3"/>
      <c r="X25" s="3"/>
      <c r="Y25" s="3"/>
    </row>
    <row r="26" spans="2:25" x14ac:dyDescent="0.25">
      <c r="B26" s="20"/>
      <c r="C26" s="8"/>
      <c r="D26" s="8"/>
      <c r="E26" s="8"/>
      <c r="F26" s="58" t="s">
        <v>19</v>
      </c>
      <c r="G26" s="56"/>
      <c r="H26" s="62">
        <f>+Amazonas!N26+Loreto!N26+'San Martín'!N26+Ucayali!N26</f>
        <v>1.5555360000000003</v>
      </c>
      <c r="I26" s="63">
        <f>+Amazonas!O26+Loreto!O26+'San Martín'!O26+Ucayali!O26</f>
        <v>6.7512656099999999</v>
      </c>
      <c r="J26" s="74">
        <f t="shared" si="0"/>
        <v>0.10986441990257376</v>
      </c>
      <c r="K26" s="66">
        <f t="shared" si="1"/>
        <v>3.34015388264881</v>
      </c>
      <c r="L26" s="161">
        <f t="shared" si="2"/>
        <v>5.1957296099999999</v>
      </c>
      <c r="M26" s="136"/>
      <c r="N26" s="230">
        <f t="shared" si="4"/>
        <v>0.26514212981451979</v>
      </c>
      <c r="O26" s="8"/>
      <c r="P26" s="23"/>
      <c r="R26" s="8"/>
      <c r="W26" s="3"/>
      <c r="X26" s="3"/>
      <c r="Y26" s="3"/>
    </row>
    <row r="27" spans="2:25" ht="15" customHeight="1" x14ac:dyDescent="0.25">
      <c r="B27" s="20"/>
      <c r="C27" s="8"/>
      <c r="D27" s="8"/>
      <c r="E27" s="8"/>
      <c r="F27" s="75"/>
      <c r="G27" s="76" t="s">
        <v>13</v>
      </c>
      <c r="H27" s="80">
        <f>+H22+H12</f>
        <v>42.024930310000023</v>
      </c>
      <c r="I27" s="80">
        <f>+I22+I12</f>
        <v>61.450882970000009</v>
      </c>
      <c r="J27" s="74">
        <f t="shared" si="0"/>
        <v>1</v>
      </c>
      <c r="K27" s="74">
        <f t="shared" si="1"/>
        <v>0.46224830158439301</v>
      </c>
      <c r="L27" s="162">
        <f t="shared" si="2"/>
        <v>19.425952659999986</v>
      </c>
      <c r="M27" s="81"/>
      <c r="N27" s="81"/>
      <c r="O27" s="8"/>
      <c r="P27" s="23"/>
      <c r="R27" s="8"/>
      <c r="X27" s="3"/>
      <c r="Y27" s="3"/>
    </row>
    <row r="28" spans="2:25" x14ac:dyDescent="0.25">
      <c r="B28" s="20"/>
      <c r="C28" s="8"/>
      <c r="D28" s="8"/>
      <c r="E28" s="8"/>
      <c r="F28" s="82" t="s">
        <v>23</v>
      </c>
      <c r="G28" s="8"/>
      <c r="H28" s="8"/>
      <c r="I28" s="8"/>
      <c r="J28" s="8"/>
      <c r="K28" s="8"/>
      <c r="L28" s="8"/>
      <c r="M28" s="8"/>
      <c r="N28" s="8"/>
      <c r="O28" s="8"/>
      <c r="P28" s="23"/>
      <c r="R28" s="8"/>
      <c r="X28" s="3"/>
      <c r="Y28" s="3"/>
    </row>
    <row r="29" spans="2:25" x14ac:dyDescent="0.25"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24"/>
      <c r="R29" s="8"/>
      <c r="S29" s="3"/>
    </row>
    <row r="30" spans="2:25" x14ac:dyDescent="0.25">
      <c r="B30" s="3"/>
      <c r="C30" s="3"/>
      <c r="D30" s="3"/>
      <c r="E30" s="45"/>
      <c r="F30" s="45"/>
      <c r="G30" s="45"/>
      <c r="H30" s="46"/>
      <c r="I30" s="47"/>
      <c r="J30" s="46"/>
      <c r="K30" s="47"/>
      <c r="L30" s="48"/>
      <c r="M30" s="47"/>
      <c r="N30" s="3"/>
      <c r="O30" s="3"/>
      <c r="P30" s="3"/>
      <c r="R30" s="8"/>
      <c r="S30" s="3"/>
    </row>
    <row r="31" spans="2:25" x14ac:dyDescent="0.25">
      <c r="B31" s="3"/>
      <c r="C31" s="3"/>
      <c r="D31" s="3"/>
      <c r="E31" s="50"/>
      <c r="F31" s="50"/>
      <c r="G31" s="50"/>
      <c r="H31" s="49"/>
      <c r="I31" s="43"/>
      <c r="J31" s="49"/>
      <c r="K31" s="43"/>
      <c r="L31" s="49"/>
      <c r="M31" s="43"/>
      <c r="N31" s="3"/>
      <c r="O31" s="3"/>
      <c r="P31" s="3"/>
      <c r="R31" s="8"/>
      <c r="S31" s="3"/>
    </row>
    <row r="32" spans="2:25" x14ac:dyDescent="0.25">
      <c r="B32" s="166" t="s">
        <v>36</v>
      </c>
      <c r="C32" s="9"/>
      <c r="D32" s="9"/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22"/>
      <c r="R32" s="8"/>
      <c r="S32" s="3"/>
    </row>
    <row r="33" spans="2:25" ht="15" customHeight="1" x14ac:dyDescent="0.25">
      <c r="B33" s="20"/>
      <c r="C33" s="235" t="str">
        <f>+CONCATENATE("Las exportaciones provenientes de ",F38," lideran en millones de US$ las exportaciones en esta macro región, representando el ", FIXED(J38*100,1),"% del total exportado, seguido por ", F39, " y ", F40, " respectivamente.")</f>
        <v>Las exportaciones provenientes de San Martín lideran en millones de US$ las exportaciones en esta macro región, representando el 50.6% del total exportado, seguido por Loreto y Ucayali respectivamente.</v>
      </c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"/>
      <c r="R33" s="8"/>
      <c r="S33" s="3"/>
      <c r="X33" s="3"/>
      <c r="Y33" s="3"/>
    </row>
    <row r="34" spans="2:25" x14ac:dyDescent="0.25">
      <c r="B34" s="20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"/>
      <c r="R34" s="8"/>
      <c r="S34" s="3"/>
      <c r="X34" s="3"/>
      <c r="Y34" s="3"/>
    </row>
    <row r="35" spans="2:25" x14ac:dyDescent="0.25">
      <c r="B35" s="20"/>
      <c r="C35" s="8"/>
      <c r="D35" s="8"/>
      <c r="E35" s="8"/>
      <c r="F35" s="236" t="s">
        <v>153</v>
      </c>
      <c r="G35" s="236"/>
      <c r="H35" s="236"/>
      <c r="I35" s="236"/>
      <c r="J35" s="236"/>
      <c r="K35" s="236"/>
      <c r="L35" s="236"/>
      <c r="M35" s="8"/>
      <c r="N35" s="8"/>
      <c r="O35" s="8"/>
      <c r="P35" s="23"/>
      <c r="R35" s="8"/>
      <c r="S35" s="3"/>
      <c r="X35" s="3"/>
      <c r="Y35" s="3"/>
    </row>
    <row r="36" spans="2:25" x14ac:dyDescent="0.25">
      <c r="B36" s="20"/>
      <c r="C36" s="8"/>
      <c r="D36" s="8"/>
      <c r="E36" s="8"/>
      <c r="F36" s="237" t="s">
        <v>24</v>
      </c>
      <c r="G36" s="237"/>
      <c r="H36" s="237"/>
      <c r="I36" s="237"/>
      <c r="J36" s="237"/>
      <c r="K36" s="237"/>
      <c r="L36" s="237"/>
      <c r="M36" s="8"/>
      <c r="N36" s="8"/>
      <c r="O36" s="8"/>
      <c r="P36" s="23"/>
      <c r="R36" s="8"/>
      <c r="S36" s="3"/>
      <c r="T36" s="3"/>
      <c r="U36" s="3"/>
      <c r="V36" s="3"/>
      <c r="W36" s="54"/>
      <c r="X36" s="3"/>
      <c r="Y36" s="3"/>
    </row>
    <row r="37" spans="2:25" x14ac:dyDescent="0.25">
      <c r="B37" s="129"/>
      <c r="C37" s="3"/>
      <c r="D37" s="3"/>
      <c r="E37" s="45"/>
      <c r="F37" s="238" t="s">
        <v>37</v>
      </c>
      <c r="G37" s="239"/>
      <c r="H37" s="77" t="s">
        <v>60</v>
      </c>
      <c r="I37" s="78" t="s">
        <v>61</v>
      </c>
      <c r="J37" s="78" t="s">
        <v>59</v>
      </c>
      <c r="K37" s="78" t="s">
        <v>21</v>
      </c>
      <c r="L37" s="78" t="s">
        <v>22</v>
      </c>
      <c r="M37" s="47"/>
      <c r="N37" s="3"/>
      <c r="O37" s="3"/>
      <c r="P37" s="123"/>
      <c r="R37" s="8"/>
      <c r="S37" s="3"/>
      <c r="X37" s="3"/>
      <c r="Y37" s="3"/>
    </row>
    <row r="38" spans="2:25" x14ac:dyDescent="0.25">
      <c r="B38" s="129"/>
      <c r="C38" s="3"/>
      <c r="D38" s="3"/>
      <c r="E38" s="51"/>
      <c r="F38" s="122" t="s">
        <v>44</v>
      </c>
      <c r="G38" s="125"/>
      <c r="H38" s="121">
        <f>+'San Martín'!H27/1000</f>
        <v>17.290924610000005</v>
      </c>
      <c r="I38" s="121">
        <f>+'San Martín'!I27/1000</f>
        <v>31.102001180000013</v>
      </c>
      <c r="J38" s="120">
        <f>+I38/I$42</f>
        <v>0.5061278158555319</v>
      </c>
      <c r="K38" s="120">
        <f>+I38/H38-1</f>
        <v>0.79874713941049347</v>
      </c>
      <c r="L38" s="119">
        <f>+I38-H38</f>
        <v>13.811076570000008</v>
      </c>
      <c r="M38" s="49">
        <f>+L38*100</f>
        <v>1381.1076570000007</v>
      </c>
      <c r="N38" s="3"/>
      <c r="O38" s="3"/>
      <c r="P38" s="123"/>
      <c r="R38" s="8"/>
      <c r="S38" s="3"/>
      <c r="T38" s="29"/>
      <c r="U38" s="37" t="str">
        <f>+H37</f>
        <v>2016 - I</v>
      </c>
      <c r="V38" s="37" t="str">
        <f>+I37</f>
        <v>2017 - I</v>
      </c>
      <c r="W38" s="29" t="s">
        <v>1</v>
      </c>
      <c r="X38" s="3"/>
      <c r="Y38" s="3"/>
    </row>
    <row r="39" spans="2:25" x14ac:dyDescent="0.25">
      <c r="B39" s="129"/>
      <c r="C39" s="3"/>
      <c r="D39" s="3"/>
      <c r="E39" s="45"/>
      <c r="F39" s="59" t="s">
        <v>43</v>
      </c>
      <c r="G39" s="226"/>
      <c r="H39" s="121">
        <f>+Loreto!H27/1000</f>
        <v>10.0285037</v>
      </c>
      <c r="I39" s="121">
        <f>+Loreto!I27/1000</f>
        <v>13.082206790000001</v>
      </c>
      <c r="J39" s="120">
        <f>+I39/I$42</f>
        <v>0.21288883345071968</v>
      </c>
      <c r="K39" s="120">
        <f>+I39/H39-1</f>
        <v>0.30450236459502933</v>
      </c>
      <c r="L39" s="119">
        <f>+I39-H39</f>
        <v>3.0537030900000008</v>
      </c>
      <c r="M39" s="49">
        <f t="shared" ref="M39:M40" si="5">+L39*100</f>
        <v>305.37030900000008</v>
      </c>
      <c r="N39" s="3"/>
      <c r="O39" s="3"/>
      <c r="P39" s="123"/>
      <c r="R39" s="8"/>
      <c r="S39" s="3"/>
      <c r="T39" s="37" t="str">
        <f>+F38</f>
        <v>San Martín</v>
      </c>
      <c r="U39" s="37">
        <f>+H38</f>
        <v>17.290924610000005</v>
      </c>
      <c r="V39" s="37">
        <f>+I38</f>
        <v>31.102001180000013</v>
      </c>
      <c r="W39" s="31">
        <f>+V39/U39-1</f>
        <v>0.79874713941049347</v>
      </c>
      <c r="X39" s="3"/>
      <c r="Y39" s="3"/>
    </row>
    <row r="40" spans="2:25" x14ac:dyDescent="0.25">
      <c r="B40" s="129"/>
      <c r="C40" s="3"/>
      <c r="D40" s="3"/>
      <c r="E40" s="3"/>
      <c r="F40" s="122" t="s">
        <v>45</v>
      </c>
      <c r="G40" s="125"/>
      <c r="H40" s="121">
        <f>+Ucayali!H27/1000</f>
        <v>11.835458000000017</v>
      </c>
      <c r="I40" s="121">
        <f>+Ucayali!I27/1000</f>
        <v>10.500375529999998</v>
      </c>
      <c r="J40" s="120">
        <f>+I40/I$42</f>
        <v>0.17087428239438354</v>
      </c>
      <c r="K40" s="120">
        <f>+I40/H40-1</f>
        <v>-0.11280361689425267</v>
      </c>
      <c r="L40" s="119">
        <f>+I40-H40</f>
        <v>-1.3350824700000192</v>
      </c>
      <c r="M40" s="49">
        <f t="shared" si="5"/>
        <v>-133.50824700000192</v>
      </c>
      <c r="N40" s="3"/>
      <c r="O40" s="3"/>
      <c r="P40" s="123"/>
      <c r="R40" s="8"/>
      <c r="S40" s="3"/>
      <c r="T40" s="37" t="str">
        <f t="shared" ref="T40:T42" si="6">+F39</f>
        <v>Loreto</v>
      </c>
      <c r="U40" s="37">
        <f t="shared" ref="U40:U42" si="7">+H39</f>
        <v>10.0285037</v>
      </c>
      <c r="V40" s="37">
        <f t="shared" ref="V40:V42" si="8">+I39</f>
        <v>13.082206790000001</v>
      </c>
      <c r="W40" s="31">
        <f>+V40/U40-1</f>
        <v>0.30450236459502933</v>
      </c>
      <c r="X40" s="3"/>
      <c r="Y40" s="3"/>
    </row>
    <row r="41" spans="2:25" x14ac:dyDescent="0.25">
      <c r="B41" s="129"/>
      <c r="C41" s="3"/>
      <c r="D41" s="3"/>
      <c r="E41" s="3"/>
      <c r="F41" s="57" t="s">
        <v>42</v>
      </c>
      <c r="G41" s="225"/>
      <c r="H41" s="121">
        <f>+Amazonas!H27/1000</f>
        <v>2.8700439999999996</v>
      </c>
      <c r="I41" s="121">
        <f>+Amazonas!I27/1000</f>
        <v>6.7662994700000008</v>
      </c>
      <c r="J41" s="120">
        <f>+I41/I$42</f>
        <v>0.11010906829936473</v>
      </c>
      <c r="K41" s="120">
        <f>+I41/H41-1</f>
        <v>1.3575594903771515</v>
      </c>
      <c r="L41" s="119">
        <f>+I41-H41</f>
        <v>3.8962554700000012</v>
      </c>
      <c r="M41" s="49">
        <f t="shared" ref="M41" si="9">+L41*100</f>
        <v>389.6255470000001</v>
      </c>
      <c r="N41" s="3"/>
      <c r="O41" s="3"/>
      <c r="P41" s="123"/>
      <c r="T41" s="37" t="str">
        <f t="shared" si="6"/>
        <v>Ucayali</v>
      </c>
      <c r="U41" s="37">
        <f t="shared" si="7"/>
        <v>11.835458000000017</v>
      </c>
      <c r="V41" s="37">
        <f t="shared" si="8"/>
        <v>10.500375529999998</v>
      </c>
      <c r="W41" s="31">
        <f>+V41/U41-1</f>
        <v>-0.11280361689425267</v>
      </c>
    </row>
    <row r="42" spans="2:25" x14ac:dyDescent="0.25">
      <c r="B42" s="130"/>
      <c r="C42" s="39"/>
      <c r="D42" s="39"/>
      <c r="E42" s="39"/>
      <c r="F42" s="126" t="s">
        <v>13</v>
      </c>
      <c r="G42" s="127"/>
      <c r="H42" s="128">
        <f>SUM(H38:H41)</f>
        <v>42.024930310000023</v>
      </c>
      <c r="I42" s="80">
        <f>SUM(I38:I41)</f>
        <v>61.450882970000016</v>
      </c>
      <c r="J42" s="72">
        <f t="shared" ref="J42" si="10">+I42/I$42</f>
        <v>1</v>
      </c>
      <c r="K42" s="72">
        <f t="shared" ref="K42" si="11">+I42/H42-1</f>
        <v>0.46224830158439301</v>
      </c>
      <c r="L42" s="80">
        <f t="shared" ref="L42" si="12">+I42-H42</f>
        <v>19.425952659999993</v>
      </c>
      <c r="M42" s="3"/>
      <c r="N42" s="3"/>
      <c r="O42" s="3"/>
      <c r="P42" s="123"/>
      <c r="T42" s="37" t="str">
        <f t="shared" si="6"/>
        <v>Amazonas</v>
      </c>
      <c r="U42" s="37">
        <f t="shared" si="7"/>
        <v>2.8700439999999996</v>
      </c>
      <c r="V42" s="37">
        <f t="shared" si="8"/>
        <v>6.7662994700000008</v>
      </c>
      <c r="W42" s="31">
        <f>+V42/U42-1</f>
        <v>1.3575594903771515</v>
      </c>
    </row>
    <row r="43" spans="2:25" x14ac:dyDescent="0.25">
      <c r="B43" s="131"/>
      <c r="C43" s="44"/>
      <c r="D43" s="44"/>
      <c r="E43" s="44"/>
      <c r="F43" s="82" t="s">
        <v>40</v>
      </c>
      <c r="G43" s="44"/>
      <c r="H43" s="44"/>
      <c r="I43" s="44"/>
      <c r="J43" s="44"/>
      <c r="K43" s="44"/>
      <c r="L43" s="44"/>
      <c r="M43" s="44"/>
      <c r="N43" s="44"/>
      <c r="O43" s="44"/>
      <c r="P43" s="123"/>
      <c r="U43" s="138"/>
      <c r="V43" s="138"/>
      <c r="W43" s="139"/>
    </row>
    <row r="44" spans="2:25" x14ac:dyDescent="0.25">
      <c r="B44" s="132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24"/>
    </row>
    <row r="45" spans="2:25" x14ac:dyDescent="0.25">
      <c r="B45" s="3"/>
      <c r="C45" s="3"/>
      <c r="D45" s="3"/>
      <c r="E45" s="27"/>
      <c r="F45" s="27"/>
      <c r="G45" s="27"/>
      <c r="H45" s="27"/>
      <c r="I45" s="27"/>
      <c r="J45" s="27"/>
      <c r="K45" s="27"/>
      <c r="L45" s="27"/>
      <c r="M45" s="27"/>
      <c r="N45" s="3"/>
      <c r="O45" s="3"/>
      <c r="P45" s="3"/>
    </row>
    <row r="46" spans="2:25" x14ac:dyDescent="0.25">
      <c r="B46" s="3"/>
      <c r="C46" s="3"/>
      <c r="D46" s="3"/>
      <c r="E46" s="38"/>
      <c r="F46" s="38"/>
      <c r="G46" s="38"/>
      <c r="H46" s="38"/>
      <c r="I46" s="38"/>
      <c r="J46" s="38"/>
      <c r="K46" s="38"/>
      <c r="L46" s="38"/>
      <c r="M46" s="38"/>
      <c r="N46" s="3"/>
      <c r="O46" s="3"/>
      <c r="P46" s="3"/>
    </row>
    <row r="47" spans="2:25" x14ac:dyDescent="0.25">
      <c r="B47" s="227" t="s">
        <v>28</v>
      </c>
      <c r="C47" s="9"/>
      <c r="D47" s="9"/>
      <c r="E47" s="9"/>
      <c r="F47" s="9"/>
      <c r="G47" s="10"/>
      <c r="H47" s="10"/>
      <c r="I47" s="10"/>
      <c r="J47" s="10"/>
      <c r="K47" s="10"/>
      <c r="L47" s="10"/>
      <c r="M47" s="10"/>
      <c r="N47" s="10"/>
      <c r="O47" s="10"/>
      <c r="P47" s="22"/>
    </row>
    <row r="48" spans="2:25" x14ac:dyDescent="0.25">
      <c r="B48" s="20"/>
      <c r="C48" s="242" t="str">
        <f>+CONCATENATE("El principal Socio Comercial para esta macro región es ",F53, " con exportaciones equivalentes a US$ ",I53," millones obteniendo ",IF(K53&gt;0,"un aumento de ","una reducción de "), FIXED(K53*100,1), "% respecto al año 2015. Le siguen ",F54," y ",F55," como principales socios comerciales respectivamente.")</f>
        <v>El principal Socio Comercial para esta macro región es CHINA con exportaciones equivalentes a US$ 7.84148223 millones obteniendo un aumento de 28.0% respecto al año 2015. Le siguen UNITEDSTATES y CHILE como principales socios comerciales respectivamente.</v>
      </c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3"/>
      <c r="T48" s="140"/>
      <c r="U48" s="138"/>
      <c r="W48" s="140"/>
      <c r="X48" s="141"/>
    </row>
    <row r="49" spans="2:24" x14ac:dyDescent="0.25">
      <c r="B49" s="20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3"/>
      <c r="T49" s="140"/>
      <c r="U49" s="138"/>
      <c r="W49" s="140"/>
      <c r="X49" s="141"/>
    </row>
    <row r="50" spans="2:24" x14ac:dyDescent="0.25">
      <c r="B50" s="129"/>
      <c r="C50" s="42"/>
      <c r="D50" s="43"/>
      <c r="E50" s="45"/>
      <c r="F50" s="240" t="s">
        <v>154</v>
      </c>
      <c r="G50" s="240"/>
      <c r="H50" s="240"/>
      <c r="I50" s="240"/>
      <c r="J50" s="240"/>
      <c r="K50" s="240"/>
      <c r="L50" s="49"/>
      <c r="M50" s="43"/>
      <c r="N50" s="3"/>
      <c r="O50" s="3"/>
      <c r="P50" s="123"/>
      <c r="T50" s="140"/>
      <c r="U50" s="138"/>
      <c r="W50" s="140"/>
      <c r="X50" s="141"/>
    </row>
    <row r="51" spans="2:24" x14ac:dyDescent="0.25">
      <c r="B51" s="129"/>
      <c r="C51" s="42"/>
      <c r="D51" s="43"/>
      <c r="E51" s="45"/>
      <c r="F51" s="241" t="s">
        <v>24</v>
      </c>
      <c r="G51" s="241"/>
      <c r="H51" s="241"/>
      <c r="I51" s="241"/>
      <c r="J51" s="241"/>
      <c r="K51" s="241"/>
      <c r="L51" s="49"/>
      <c r="M51" s="43"/>
      <c r="N51" s="3"/>
      <c r="O51" s="3"/>
      <c r="P51" s="123"/>
      <c r="T51" s="140"/>
      <c r="U51" s="138"/>
    </row>
    <row r="52" spans="2:24" x14ac:dyDescent="0.25">
      <c r="B52" s="129"/>
      <c r="C52" s="42"/>
      <c r="D52" s="43"/>
      <c r="E52" s="45"/>
      <c r="F52" s="238" t="s">
        <v>32</v>
      </c>
      <c r="G52" s="239"/>
      <c r="H52" s="77" t="s">
        <v>60</v>
      </c>
      <c r="I52" s="78" t="s">
        <v>61</v>
      </c>
      <c r="J52" s="78" t="s">
        <v>59</v>
      </c>
      <c r="K52" s="78" t="s">
        <v>21</v>
      </c>
      <c r="L52" s="49"/>
      <c r="M52" s="43"/>
      <c r="N52" s="3"/>
      <c r="O52" s="3"/>
      <c r="P52" s="123"/>
      <c r="T52" s="140"/>
      <c r="U52" s="138"/>
    </row>
    <row r="53" spans="2:24" x14ac:dyDescent="0.25">
      <c r="B53" s="129"/>
      <c r="C53" s="42"/>
      <c r="D53" s="43"/>
      <c r="E53" s="45"/>
      <c r="F53" s="112" t="s">
        <v>132</v>
      </c>
      <c r="G53" s="113"/>
      <c r="H53" s="116">
        <v>6.1262409999999976</v>
      </c>
      <c r="I53" s="114">
        <v>7.8414822299999951</v>
      </c>
      <c r="J53" s="117">
        <f>+I53/I$64</f>
        <v>0.12760568849479617</v>
      </c>
      <c r="K53" s="115">
        <f>IFERROR(I53/H53-1," - ")</f>
        <v>0.27998265657521437</v>
      </c>
      <c r="L53" s="49">
        <f>+K53*100</f>
        <v>27.998265657521436</v>
      </c>
      <c r="M53" s="43"/>
      <c r="N53" s="3"/>
      <c r="O53" s="3"/>
      <c r="P53" s="123"/>
      <c r="U53" s="138"/>
    </row>
    <row r="54" spans="2:24" x14ac:dyDescent="0.25">
      <c r="B54" s="129"/>
      <c r="C54" s="42"/>
      <c r="D54" s="43"/>
      <c r="E54" s="45"/>
      <c r="F54" s="90" t="s">
        <v>123</v>
      </c>
      <c r="G54" s="91"/>
      <c r="H54" s="104">
        <v>5.9910560000000057</v>
      </c>
      <c r="I54" s="89">
        <v>7.2772014200000035</v>
      </c>
      <c r="J54" s="109">
        <f t="shared" ref="J54:J64" si="13">+I54/I$64</f>
        <v>0.1184230570544071</v>
      </c>
      <c r="K54" s="106">
        <f t="shared" ref="K54:K64" si="14">IFERROR(I54/H54-1," - ")</f>
        <v>0.21467758271663562</v>
      </c>
      <c r="L54" s="49">
        <f t="shared" ref="L54:L63" si="15">+K54*100</f>
        <v>21.467758271663563</v>
      </c>
      <c r="M54" s="43"/>
      <c r="N54" s="3"/>
      <c r="O54" s="3"/>
      <c r="P54" s="123"/>
      <c r="T54" s="140"/>
      <c r="U54" s="138"/>
    </row>
    <row r="55" spans="2:24" x14ac:dyDescent="0.25">
      <c r="B55" s="129"/>
      <c r="C55" s="42"/>
      <c r="D55" s="43"/>
      <c r="E55" s="45"/>
      <c r="F55" s="90" t="s">
        <v>111</v>
      </c>
      <c r="G55" s="91"/>
      <c r="H55" s="104">
        <v>2.7954990000000008</v>
      </c>
      <c r="I55" s="89">
        <v>5.8181247699999989</v>
      </c>
      <c r="J55" s="109">
        <f t="shared" si="13"/>
        <v>9.4679270480789959E-2</v>
      </c>
      <c r="K55" s="106">
        <f t="shared" si="14"/>
        <v>1.0812473086200343</v>
      </c>
      <c r="L55" s="49">
        <f t="shared" si="15"/>
        <v>108.12473086200343</v>
      </c>
      <c r="M55" s="104"/>
      <c r="N55" s="104"/>
      <c r="O55" s="3"/>
      <c r="P55" s="123"/>
      <c r="T55" s="140"/>
      <c r="U55" s="138"/>
    </row>
    <row r="56" spans="2:24" x14ac:dyDescent="0.25">
      <c r="B56" s="129"/>
      <c r="C56" s="42"/>
      <c r="D56" s="43"/>
      <c r="E56" s="45"/>
      <c r="F56" s="90" t="s">
        <v>109</v>
      </c>
      <c r="G56" s="91"/>
      <c r="H56" s="104">
        <v>2.1812939999999994</v>
      </c>
      <c r="I56" s="89">
        <v>4.9586172899999994</v>
      </c>
      <c r="J56" s="109">
        <f t="shared" si="13"/>
        <v>8.0692368446858134E-2</v>
      </c>
      <c r="K56" s="106">
        <f t="shared" si="14"/>
        <v>1.2732457385386842</v>
      </c>
      <c r="L56" s="49">
        <f t="shared" si="15"/>
        <v>127.32457385386842</v>
      </c>
      <c r="M56" s="104"/>
      <c r="N56" s="104"/>
      <c r="O56" s="3"/>
      <c r="P56" s="123"/>
      <c r="T56" s="140"/>
      <c r="U56" s="138"/>
    </row>
    <row r="57" spans="2:24" x14ac:dyDescent="0.25">
      <c r="B57" s="129"/>
      <c r="C57" s="42"/>
      <c r="D57" s="43"/>
      <c r="E57" s="45"/>
      <c r="F57" s="90" t="s">
        <v>114</v>
      </c>
      <c r="G57" s="91"/>
      <c r="H57" s="104">
        <v>3.5351400000000002</v>
      </c>
      <c r="I57" s="89">
        <v>4.48694945</v>
      </c>
      <c r="J57" s="109">
        <f t="shared" si="13"/>
        <v>7.3016842608925658E-2</v>
      </c>
      <c r="K57" s="106">
        <f t="shared" si="14"/>
        <v>0.26924236381020261</v>
      </c>
      <c r="L57" s="49">
        <f t="shared" si="15"/>
        <v>26.924236381020261</v>
      </c>
      <c r="M57" s="104"/>
      <c r="N57" s="104"/>
      <c r="O57" s="3"/>
      <c r="P57" s="123"/>
    </row>
    <row r="58" spans="2:24" x14ac:dyDescent="0.25">
      <c r="B58" s="129"/>
      <c r="C58" s="40"/>
      <c r="D58" s="41"/>
      <c r="E58" s="45"/>
      <c r="F58" s="90" t="s">
        <v>112</v>
      </c>
      <c r="G58" s="91"/>
      <c r="H58" s="104">
        <v>0.70310799999999996</v>
      </c>
      <c r="I58" s="89">
        <v>4.3571686099999996</v>
      </c>
      <c r="J58" s="109">
        <f t="shared" si="13"/>
        <v>7.0904898341772354E-2</v>
      </c>
      <c r="K58" s="106">
        <f t="shared" si="14"/>
        <v>5.1970118530865808</v>
      </c>
      <c r="L58" s="49">
        <f t="shared" si="15"/>
        <v>519.70118530865807</v>
      </c>
      <c r="M58" s="104"/>
      <c r="N58" s="104"/>
      <c r="O58" s="3"/>
      <c r="P58" s="123"/>
    </row>
    <row r="59" spans="2:24" x14ac:dyDescent="0.25">
      <c r="B59" s="129"/>
      <c r="C59" s="42"/>
      <c r="D59" s="43"/>
      <c r="E59" s="45"/>
      <c r="F59" s="90" t="s">
        <v>131</v>
      </c>
      <c r="G59" s="91"/>
      <c r="H59" s="104"/>
      <c r="I59" s="89">
        <v>4.0392016399999999</v>
      </c>
      <c r="J59" s="109">
        <f t="shared" si="13"/>
        <v>6.5730571226648077E-2</v>
      </c>
      <c r="K59" s="106" t="str">
        <f t="shared" si="14"/>
        <v xml:space="preserve"> - </v>
      </c>
      <c r="L59" s="49"/>
      <c r="M59" s="43"/>
      <c r="N59" s="49"/>
      <c r="O59" s="43"/>
      <c r="P59" s="123"/>
    </row>
    <row r="60" spans="2:24" x14ac:dyDescent="0.25">
      <c r="B60" s="129"/>
      <c r="C60" s="42"/>
      <c r="D60" s="43"/>
      <c r="E60" s="45"/>
      <c r="F60" s="90" t="s">
        <v>127</v>
      </c>
      <c r="G60" s="91"/>
      <c r="H60" s="104">
        <v>3.4151269999999996</v>
      </c>
      <c r="I60" s="89">
        <v>2.8523625699999999</v>
      </c>
      <c r="J60" s="109">
        <f t="shared" si="13"/>
        <v>4.641695012572087E-2</v>
      </c>
      <c r="K60" s="106">
        <f t="shared" si="14"/>
        <v>-0.16478579859548403</v>
      </c>
      <c r="L60" s="49">
        <f t="shared" si="15"/>
        <v>-16.478579859548404</v>
      </c>
      <c r="M60" s="43"/>
      <c r="N60" s="3"/>
      <c r="O60" s="3"/>
      <c r="P60" s="123"/>
      <c r="U60" s="138"/>
    </row>
    <row r="61" spans="2:24" x14ac:dyDescent="0.25">
      <c r="B61" s="129"/>
      <c r="C61" s="42"/>
      <c r="D61" s="43"/>
      <c r="E61" s="45"/>
      <c r="F61" s="90" t="s">
        <v>141</v>
      </c>
      <c r="G61" s="91"/>
      <c r="H61" s="104">
        <v>1.5960500000000002</v>
      </c>
      <c r="I61" s="89">
        <v>1.9853962700000001</v>
      </c>
      <c r="J61" s="109">
        <f t="shared" si="13"/>
        <v>3.2308669526673203E-2</v>
      </c>
      <c r="K61" s="106">
        <f t="shared" si="14"/>
        <v>0.24394365464741075</v>
      </c>
      <c r="L61" s="49">
        <f t="shared" si="15"/>
        <v>24.394365464741075</v>
      </c>
      <c r="M61" s="43"/>
      <c r="N61" s="3"/>
      <c r="O61" s="3"/>
      <c r="P61" s="123"/>
      <c r="T61" s="28"/>
      <c r="U61" s="30"/>
      <c r="V61" s="28"/>
    </row>
    <row r="62" spans="2:24" x14ac:dyDescent="0.25">
      <c r="B62" s="129"/>
      <c r="C62" s="42"/>
      <c r="D62" s="43"/>
      <c r="E62" s="45"/>
      <c r="F62" s="90" t="s">
        <v>149</v>
      </c>
      <c r="G62" s="91"/>
      <c r="H62" s="104">
        <v>0.92419099999999987</v>
      </c>
      <c r="I62" s="89">
        <v>1.8186374600000002</v>
      </c>
      <c r="J62" s="109">
        <f t="shared" si="13"/>
        <v>2.9594976867750616E-2</v>
      </c>
      <c r="K62" s="106">
        <f t="shared" si="14"/>
        <v>0.9678155922314764</v>
      </c>
      <c r="L62" s="49">
        <f t="shared" si="15"/>
        <v>96.781559223147639</v>
      </c>
      <c r="M62" s="43"/>
      <c r="N62" s="3"/>
      <c r="O62" s="3"/>
      <c r="P62" s="123"/>
      <c r="T62" s="28"/>
      <c r="U62" s="28"/>
      <c r="V62" s="28"/>
    </row>
    <row r="63" spans="2:24" x14ac:dyDescent="0.25">
      <c r="B63" s="131"/>
      <c r="C63" s="44"/>
      <c r="D63" s="44"/>
      <c r="E63" s="44"/>
      <c r="F63" s="93" t="s">
        <v>33</v>
      </c>
      <c r="G63" s="94"/>
      <c r="H63" s="107">
        <v>14.757224310000007</v>
      </c>
      <c r="I63" s="95">
        <v>16.015741259999999</v>
      </c>
      <c r="J63" s="110">
        <f t="shared" si="13"/>
        <v>0.26062670682565786</v>
      </c>
      <c r="K63" s="108">
        <f t="shared" si="14"/>
        <v>8.5281413602094291E-2</v>
      </c>
      <c r="L63" s="49">
        <f t="shared" si="15"/>
        <v>8.5281413602094283</v>
      </c>
      <c r="M63" s="44"/>
      <c r="N63" s="44"/>
      <c r="O63" s="44"/>
      <c r="P63" s="123"/>
      <c r="T63" s="28"/>
      <c r="U63" s="28" t="s">
        <v>30</v>
      </c>
      <c r="V63" s="37">
        <f>+I53</f>
        <v>7.8414822299999951</v>
      </c>
    </row>
    <row r="64" spans="2:24" x14ac:dyDescent="0.25">
      <c r="B64" s="129"/>
      <c r="C64" s="44"/>
      <c r="D64" s="44"/>
      <c r="E64" s="44"/>
      <c r="F64" s="97" t="s">
        <v>13</v>
      </c>
      <c r="G64" s="98"/>
      <c r="H64" s="88">
        <f>+SUM(H53:H63)</f>
        <v>42.024930310000016</v>
      </c>
      <c r="I64" s="88">
        <f>+SUM(I53:I63)</f>
        <v>61.450882969999995</v>
      </c>
      <c r="J64" s="74">
        <f t="shared" si="13"/>
        <v>1</v>
      </c>
      <c r="K64" s="99">
        <f t="shared" si="14"/>
        <v>0.46224830158439278</v>
      </c>
      <c r="L64" s="44"/>
      <c r="M64" s="44"/>
      <c r="N64" s="44"/>
      <c r="O64" s="44"/>
      <c r="P64" s="123"/>
      <c r="T64" s="28"/>
      <c r="U64" s="28" t="s">
        <v>29</v>
      </c>
      <c r="V64" s="37">
        <f t="shared" ref="V64:V71" si="16">+I54</f>
        <v>7.2772014200000035</v>
      </c>
    </row>
    <row r="65" spans="2:24" x14ac:dyDescent="0.25">
      <c r="B65" s="129"/>
      <c r="C65" s="38"/>
      <c r="D65" s="38"/>
      <c r="E65" s="38"/>
      <c r="F65" s="82" t="s">
        <v>25</v>
      </c>
      <c r="G65" s="8"/>
      <c r="H65" s="32"/>
      <c r="I65" s="8"/>
      <c r="J65" s="8"/>
      <c r="K65" s="8"/>
      <c r="L65" s="38"/>
      <c r="M65" s="38"/>
      <c r="N65" s="38"/>
      <c r="O65" s="38"/>
      <c r="P65" s="123"/>
      <c r="T65" s="28"/>
      <c r="U65" s="28" t="s">
        <v>155</v>
      </c>
      <c r="V65" s="37">
        <f t="shared" si="16"/>
        <v>5.8181247699999989</v>
      </c>
    </row>
    <row r="66" spans="2:24" x14ac:dyDescent="0.25">
      <c r="B66" s="132"/>
      <c r="C66" s="134"/>
      <c r="D66" s="134"/>
      <c r="E66" s="134"/>
      <c r="F66" s="134"/>
      <c r="G66" s="134"/>
      <c r="H66" s="134"/>
      <c r="I66" s="135"/>
      <c r="J66" s="134"/>
      <c r="K66" s="134"/>
      <c r="L66" s="134"/>
      <c r="M66" s="134"/>
      <c r="N66" s="134"/>
      <c r="O66" s="134"/>
      <c r="P66" s="124"/>
      <c r="T66" s="28"/>
      <c r="U66" s="28" t="s">
        <v>156</v>
      </c>
      <c r="V66" s="37">
        <f t="shared" si="16"/>
        <v>4.9586172899999994</v>
      </c>
    </row>
    <row r="67" spans="2:24" x14ac:dyDescent="0.25">
      <c r="B67" s="3"/>
      <c r="C67" s="52"/>
      <c r="D67" s="52"/>
      <c r="E67" s="52"/>
      <c r="F67" s="52"/>
      <c r="G67" s="52"/>
      <c r="H67" s="52"/>
      <c r="I67" s="3"/>
      <c r="J67" s="52"/>
      <c r="K67" s="52"/>
      <c r="L67" s="52"/>
      <c r="M67" s="52"/>
      <c r="N67" s="52"/>
      <c r="O67" s="52"/>
      <c r="P67" s="3"/>
      <c r="T67" s="28"/>
      <c r="U67" s="28" t="s">
        <v>34</v>
      </c>
      <c r="V67" s="37">
        <f t="shared" si="16"/>
        <v>4.48694945</v>
      </c>
    </row>
    <row r="68" spans="2:24" x14ac:dyDescent="0.25">
      <c r="B68" s="3"/>
      <c r="C68" s="53"/>
      <c r="D68" s="49"/>
      <c r="E68" s="49"/>
      <c r="F68" s="49"/>
      <c r="G68" s="49"/>
      <c r="H68" s="49"/>
      <c r="I68" s="3"/>
      <c r="J68" s="53"/>
      <c r="K68" s="49"/>
      <c r="L68" s="49"/>
      <c r="M68" s="49"/>
      <c r="N68" s="49"/>
      <c r="O68" s="49"/>
      <c r="P68" s="3"/>
      <c r="T68" s="28"/>
      <c r="U68" s="30" t="s">
        <v>31</v>
      </c>
      <c r="V68" s="37">
        <f t="shared" si="16"/>
        <v>4.3571686099999996</v>
      </c>
      <c r="W68" s="138"/>
      <c r="X68" s="139"/>
    </row>
    <row r="69" spans="2:24" x14ac:dyDescent="0.25">
      <c r="B69" s="227" t="s">
        <v>38</v>
      </c>
      <c r="C69" s="9"/>
      <c r="D69" s="9"/>
      <c r="E69" s="9"/>
      <c r="F69" s="9"/>
      <c r="G69" s="10"/>
      <c r="H69" s="10"/>
      <c r="I69" s="10"/>
      <c r="J69" s="10"/>
      <c r="K69" s="10"/>
      <c r="L69" s="10"/>
      <c r="M69" s="10"/>
      <c r="N69" s="10"/>
      <c r="O69" s="10"/>
      <c r="P69" s="22"/>
      <c r="T69" s="28"/>
      <c r="U69" s="30" t="s">
        <v>157</v>
      </c>
      <c r="V69" s="37">
        <f t="shared" si="16"/>
        <v>4.0392016399999999</v>
      </c>
      <c r="W69" s="138"/>
      <c r="X69" s="139"/>
    </row>
    <row r="70" spans="2:24" ht="15" customHeight="1" x14ac:dyDescent="0.25">
      <c r="B70" s="20"/>
      <c r="C70" s="243"/>
      <c r="D70" s="243"/>
      <c r="E70" s="243"/>
      <c r="F70" s="243"/>
      <c r="G70" s="243"/>
      <c r="H70" s="243"/>
      <c r="I70" s="243"/>
      <c r="J70" s="243"/>
      <c r="K70" s="243"/>
      <c r="L70" s="243"/>
      <c r="M70" s="243"/>
      <c r="N70" s="243"/>
      <c r="O70" s="243"/>
      <c r="P70" s="23"/>
      <c r="T70" s="28"/>
      <c r="U70" s="30" t="s">
        <v>35</v>
      </c>
      <c r="V70" s="37">
        <f t="shared" si="16"/>
        <v>2.8523625699999999</v>
      </c>
      <c r="W70" s="138"/>
      <c r="X70" s="139"/>
    </row>
    <row r="71" spans="2:24" x14ac:dyDescent="0.25">
      <c r="B71" s="20"/>
      <c r="C71" s="240" t="s">
        <v>57</v>
      </c>
      <c r="D71" s="240"/>
      <c r="E71" s="240"/>
      <c r="F71" s="240"/>
      <c r="G71" s="240"/>
      <c r="H71" s="240"/>
      <c r="I71" s="163"/>
      <c r="J71" s="240" t="s">
        <v>58</v>
      </c>
      <c r="K71" s="240"/>
      <c r="L71" s="240"/>
      <c r="M71" s="240"/>
      <c r="N71" s="240"/>
      <c r="O71" s="240"/>
      <c r="P71" s="23"/>
      <c r="T71" s="28"/>
      <c r="U71" s="157" t="s">
        <v>158</v>
      </c>
      <c r="V71" s="37">
        <f t="shared" si="16"/>
        <v>1.9853962700000001</v>
      </c>
      <c r="W71" s="138"/>
      <c r="X71" s="139"/>
    </row>
    <row r="72" spans="2:24" x14ac:dyDescent="0.25">
      <c r="B72" s="20"/>
      <c r="C72" s="241" t="s">
        <v>24</v>
      </c>
      <c r="D72" s="241"/>
      <c r="E72" s="241"/>
      <c r="F72" s="241"/>
      <c r="G72" s="241"/>
      <c r="H72" s="241"/>
      <c r="I72" s="8"/>
      <c r="J72" s="241" t="s">
        <v>24</v>
      </c>
      <c r="K72" s="241"/>
      <c r="L72" s="241"/>
      <c r="M72" s="241"/>
      <c r="N72" s="241"/>
      <c r="O72" s="241"/>
      <c r="P72" s="23"/>
      <c r="T72" s="28"/>
      <c r="U72" s="30" t="s">
        <v>33</v>
      </c>
      <c r="V72" s="37">
        <f>+I62+I63</f>
        <v>17.83437872</v>
      </c>
      <c r="W72" s="138"/>
      <c r="X72" s="139"/>
    </row>
    <row r="73" spans="2:24" x14ac:dyDescent="0.25">
      <c r="B73" s="20"/>
      <c r="C73" s="238" t="s">
        <v>12</v>
      </c>
      <c r="D73" s="239"/>
      <c r="E73" s="77" t="s">
        <v>60</v>
      </c>
      <c r="F73" s="78" t="s">
        <v>61</v>
      </c>
      <c r="G73" s="78" t="s">
        <v>59</v>
      </c>
      <c r="H73" s="78" t="s">
        <v>21</v>
      </c>
      <c r="I73" s="8"/>
      <c r="J73" s="238" t="s">
        <v>12</v>
      </c>
      <c r="K73" s="239"/>
      <c r="L73" s="77" t="s">
        <v>60</v>
      </c>
      <c r="M73" s="78" t="s">
        <v>61</v>
      </c>
      <c r="N73" s="78" t="s">
        <v>20</v>
      </c>
      <c r="O73" s="78" t="s">
        <v>21</v>
      </c>
      <c r="P73" s="23"/>
      <c r="T73" s="28"/>
      <c r="U73" s="30"/>
      <c r="V73" s="30"/>
      <c r="W73" s="138"/>
      <c r="X73" s="139"/>
    </row>
    <row r="74" spans="2:24" x14ac:dyDescent="0.25">
      <c r="B74" s="20"/>
      <c r="C74" s="189" t="s">
        <v>48</v>
      </c>
      <c r="D74" s="205"/>
      <c r="E74" s="194">
        <v>19.639503000000005</v>
      </c>
      <c r="F74" s="194">
        <v>22.415377340000003</v>
      </c>
      <c r="G74" s="186">
        <f>+F74/F$94</f>
        <v>0.62285585298033053</v>
      </c>
      <c r="H74" s="196">
        <f>IFERROR(F74/E74-1," - ")</f>
        <v>0.14134137406633962</v>
      </c>
      <c r="I74" s="179"/>
      <c r="J74" s="189" t="s">
        <v>55</v>
      </c>
      <c r="K74" s="192"/>
      <c r="L74" s="185">
        <v>4.675203999999999</v>
      </c>
      <c r="M74" s="185">
        <v>18.604320649999991</v>
      </c>
      <c r="N74" s="186">
        <f>+M74/M$94</f>
        <v>0.73064659070542048</v>
      </c>
      <c r="O74" s="187">
        <f>IFERROR(M74/L74-1," - ")</f>
        <v>2.9793601840689723</v>
      </c>
      <c r="P74" s="143"/>
      <c r="U74" s="138"/>
      <c r="V74" s="138"/>
      <c r="W74" s="138"/>
      <c r="X74" s="139"/>
    </row>
    <row r="75" spans="2:24" x14ac:dyDescent="0.25">
      <c r="B75" s="20"/>
      <c r="C75" s="188" t="s">
        <v>49</v>
      </c>
      <c r="D75" s="100"/>
      <c r="E75" s="25">
        <v>9.8018420000000042</v>
      </c>
      <c r="F75" s="25">
        <v>8.148879029999998</v>
      </c>
      <c r="G75" s="109">
        <f t="shared" ref="G75:G94" si="17">+F75/F$94</f>
        <v>0.22643281538726828</v>
      </c>
      <c r="H75" s="92">
        <f t="shared" ref="H75:H94" si="18">IFERROR(F75/E75-1," - ")</f>
        <v>-0.1686379937566842</v>
      </c>
      <c r="I75" s="3"/>
      <c r="J75" s="188" t="s">
        <v>56</v>
      </c>
      <c r="K75" s="178"/>
      <c r="L75" s="104">
        <v>4.675203999999999</v>
      </c>
      <c r="M75" s="104">
        <v>18.60268554999999</v>
      </c>
      <c r="N75" s="177">
        <f t="shared" ref="N75:N94" si="19">+M75/M$94</f>
        <v>0.73058237550170846</v>
      </c>
      <c r="O75" s="92">
        <f t="shared" ref="O75:O94" si="20">IFERROR(M75/L75-1," - ")</f>
        <v>2.979010445319604</v>
      </c>
      <c r="P75" s="143"/>
      <c r="U75" s="138"/>
      <c r="V75" s="138"/>
      <c r="W75" s="138"/>
      <c r="X75" s="139"/>
    </row>
    <row r="76" spans="2:24" x14ac:dyDescent="0.25">
      <c r="B76" s="20"/>
      <c r="C76" s="188" t="s">
        <v>87</v>
      </c>
      <c r="D76" s="100"/>
      <c r="E76" s="25">
        <v>1.940042</v>
      </c>
      <c r="F76" s="25">
        <v>3.3821756900000013</v>
      </c>
      <c r="G76" s="109">
        <f t="shared" si="17"/>
        <v>9.3980480112867401E-2</v>
      </c>
      <c r="H76" s="92">
        <f t="shared" si="18"/>
        <v>0.74335178826025472</v>
      </c>
      <c r="I76" s="3"/>
      <c r="J76" s="188" t="s">
        <v>82</v>
      </c>
      <c r="K76" s="102"/>
      <c r="L76" s="104"/>
      <c r="M76" s="104">
        <v>1.6351E-3</v>
      </c>
      <c r="N76" s="177">
        <f t="shared" si="19"/>
        <v>6.4215203711963199E-5</v>
      </c>
      <c r="O76" s="92" t="str">
        <f t="shared" si="20"/>
        <v xml:space="preserve"> - </v>
      </c>
      <c r="P76" s="143"/>
      <c r="U76" s="138"/>
      <c r="V76" s="138"/>
      <c r="W76" s="138"/>
      <c r="X76" s="139"/>
    </row>
    <row r="77" spans="2:24" x14ac:dyDescent="0.25">
      <c r="B77" s="20"/>
      <c r="C77" s="188" t="s">
        <v>66</v>
      </c>
      <c r="D77" s="100"/>
      <c r="E77" s="25">
        <v>1.5792079999999997</v>
      </c>
      <c r="F77" s="25">
        <v>2.9236056499999998</v>
      </c>
      <c r="G77" s="109">
        <f t="shared" si="17"/>
        <v>8.1238199263294814E-2</v>
      </c>
      <c r="H77" s="92">
        <f t="shared" si="18"/>
        <v>0.85131132187780234</v>
      </c>
      <c r="I77" s="3"/>
      <c r="J77" s="189" t="s">
        <v>83</v>
      </c>
      <c r="K77" s="201"/>
      <c r="L77" s="202">
        <v>0.177646</v>
      </c>
      <c r="M77" s="202">
        <v>0.10723104</v>
      </c>
      <c r="N77" s="203">
        <f t="shared" si="19"/>
        <v>4.211279480059736E-3</v>
      </c>
      <c r="O77" s="190">
        <f t="shared" si="20"/>
        <v>-0.39637796516667978</v>
      </c>
      <c r="P77" s="158"/>
      <c r="U77" s="138"/>
      <c r="V77" s="138"/>
      <c r="W77" s="138"/>
      <c r="X77" s="139"/>
    </row>
    <row r="78" spans="2:24" x14ac:dyDescent="0.25">
      <c r="B78" s="20"/>
      <c r="C78" s="188" t="s">
        <v>88</v>
      </c>
      <c r="D78" s="100"/>
      <c r="E78" s="25">
        <v>1.4270000000000001E-3</v>
      </c>
      <c r="F78" s="25">
        <v>1.66503534</v>
      </c>
      <c r="G78" s="109">
        <f t="shared" si="17"/>
        <v>4.6266319375647617E-2</v>
      </c>
      <c r="H78" s="92">
        <f t="shared" si="18"/>
        <v>1165.8082270497546</v>
      </c>
      <c r="I78" s="3"/>
      <c r="J78" s="188" t="s">
        <v>84</v>
      </c>
      <c r="K78" s="102"/>
      <c r="L78" s="104"/>
      <c r="M78" s="104">
        <v>0.10723104</v>
      </c>
      <c r="N78" s="177">
        <f t="shared" si="19"/>
        <v>4.211279480059736E-3</v>
      </c>
      <c r="O78" s="92" t="str">
        <f t="shared" si="20"/>
        <v xml:space="preserve"> - </v>
      </c>
      <c r="P78" s="158"/>
      <c r="T78" s="142"/>
      <c r="U78" s="138"/>
      <c r="V78" s="138"/>
      <c r="W78" s="138"/>
      <c r="X78" s="139"/>
    </row>
    <row r="79" spans="2:24" x14ac:dyDescent="0.25">
      <c r="B79" s="20"/>
      <c r="C79" s="188" t="s">
        <v>89</v>
      </c>
      <c r="D79" s="100"/>
      <c r="E79" s="25">
        <v>1.470221</v>
      </c>
      <c r="F79" s="25">
        <v>1.4703116999999997</v>
      </c>
      <c r="G79" s="109">
        <f t="shared" si="17"/>
        <v>4.085553565124412E-2</v>
      </c>
      <c r="H79" s="92">
        <f t="shared" si="18"/>
        <v>6.1691405577546377E-5</v>
      </c>
      <c r="I79" s="3"/>
      <c r="J79" s="188" t="s">
        <v>99</v>
      </c>
      <c r="K79" s="102"/>
      <c r="L79" s="104">
        <v>0.177646</v>
      </c>
      <c r="M79" s="104"/>
      <c r="N79" s="177">
        <f t="shared" si="19"/>
        <v>0</v>
      </c>
      <c r="O79" s="103">
        <f t="shared" si="20"/>
        <v>-1</v>
      </c>
      <c r="P79" s="143"/>
    </row>
    <row r="80" spans="2:24" x14ac:dyDescent="0.25">
      <c r="B80" s="20"/>
      <c r="C80" s="188" t="s">
        <v>64</v>
      </c>
      <c r="D80" s="100"/>
      <c r="E80" s="25">
        <v>2.2435600000000004</v>
      </c>
      <c r="F80" s="25">
        <v>1.4078390399999989</v>
      </c>
      <c r="G80" s="109">
        <f t="shared" si="17"/>
        <v>3.9119608508817051E-2</v>
      </c>
      <c r="H80" s="92">
        <f t="shared" si="18"/>
        <v>-0.37249770899819989</v>
      </c>
      <c r="I80" s="3"/>
      <c r="J80" s="189" t="s">
        <v>62</v>
      </c>
      <c r="K80" s="201"/>
      <c r="L80" s="202">
        <v>1.5555360000000003</v>
      </c>
      <c r="M80" s="202">
        <v>6.7512656099999973</v>
      </c>
      <c r="N80" s="203">
        <f t="shared" si="19"/>
        <v>0.26514212981451979</v>
      </c>
      <c r="O80" s="197">
        <f t="shared" si="20"/>
        <v>3.3401538826488082</v>
      </c>
      <c r="P80" s="143"/>
    </row>
    <row r="81" spans="2:16" x14ac:dyDescent="0.25">
      <c r="B81" s="20"/>
      <c r="C81" s="188" t="s">
        <v>65</v>
      </c>
      <c r="D81" s="100"/>
      <c r="E81" s="25">
        <v>1.7055530000000001</v>
      </c>
      <c r="F81" s="25">
        <v>1.2614743999999998</v>
      </c>
      <c r="G81" s="109">
        <f t="shared" si="17"/>
        <v>3.5052575805750427E-2</v>
      </c>
      <c r="H81" s="92">
        <f t="shared" si="18"/>
        <v>-0.2603722077238293</v>
      </c>
      <c r="I81" s="3"/>
      <c r="J81" s="188" t="s">
        <v>63</v>
      </c>
      <c r="K81" s="102"/>
      <c r="L81" s="104">
        <v>1.5555360000000003</v>
      </c>
      <c r="M81" s="104">
        <v>6.7512656099999973</v>
      </c>
      <c r="N81" s="177">
        <f t="shared" si="19"/>
        <v>0.26514212981451979</v>
      </c>
      <c r="O81" s="92">
        <f t="shared" si="20"/>
        <v>3.3401538826488082</v>
      </c>
      <c r="P81" s="158"/>
    </row>
    <row r="82" spans="2:16" x14ac:dyDescent="0.25">
      <c r="B82" s="20"/>
      <c r="C82" s="188" t="s">
        <v>90</v>
      </c>
      <c r="D82" s="100"/>
      <c r="E82" s="25"/>
      <c r="F82" s="25">
        <v>0.70576799999999995</v>
      </c>
      <c r="G82" s="109">
        <f t="shared" si="17"/>
        <v>1.9611167948610668E-2</v>
      </c>
      <c r="H82" s="92" t="str">
        <f t="shared" si="18"/>
        <v xml:space="preserve"> - </v>
      </c>
      <c r="I82" s="3"/>
      <c r="J82" s="90"/>
      <c r="K82" s="102"/>
      <c r="L82" s="104"/>
      <c r="M82" s="104"/>
      <c r="N82" s="177">
        <f t="shared" si="19"/>
        <v>0</v>
      </c>
      <c r="O82" s="92" t="str">
        <f t="shared" si="20"/>
        <v xml:space="preserve"> - </v>
      </c>
      <c r="P82" s="158"/>
    </row>
    <row r="83" spans="2:16" x14ac:dyDescent="0.25">
      <c r="B83" s="20"/>
      <c r="C83" s="188" t="s">
        <v>91</v>
      </c>
      <c r="D83" s="100"/>
      <c r="E83" s="25">
        <v>4.7935999999999993E-2</v>
      </c>
      <c r="F83" s="25">
        <v>0.53019110999999997</v>
      </c>
      <c r="G83" s="109">
        <f t="shared" si="17"/>
        <v>1.473241476387469E-2</v>
      </c>
      <c r="H83" s="92">
        <f t="shared" si="18"/>
        <v>10.060395318758346</v>
      </c>
      <c r="I83" s="3"/>
      <c r="J83" s="90"/>
      <c r="K83" s="102"/>
      <c r="L83" s="104"/>
      <c r="M83" s="104"/>
      <c r="N83" s="177">
        <f t="shared" si="19"/>
        <v>0</v>
      </c>
      <c r="O83" s="92" t="str">
        <f t="shared" si="20"/>
        <v xml:space="preserve"> - </v>
      </c>
      <c r="P83" s="158"/>
    </row>
    <row r="84" spans="2:16" x14ac:dyDescent="0.25">
      <c r="B84" s="20"/>
      <c r="C84" s="188" t="s">
        <v>102</v>
      </c>
      <c r="D84" s="100"/>
      <c r="E84" s="25">
        <v>9.3620000000000009E-2</v>
      </c>
      <c r="F84" s="25">
        <v>0.28251599999999999</v>
      </c>
      <c r="G84" s="109">
        <f t="shared" si="17"/>
        <v>7.8502691028350547E-3</v>
      </c>
      <c r="H84" s="92">
        <f t="shared" si="18"/>
        <v>2.0176885280922874</v>
      </c>
      <c r="I84" s="3"/>
      <c r="J84" s="90"/>
      <c r="K84" s="102"/>
      <c r="L84" s="104"/>
      <c r="M84" s="104"/>
      <c r="N84" s="177">
        <f t="shared" si="19"/>
        <v>0</v>
      </c>
      <c r="O84" s="92" t="str">
        <f t="shared" si="20"/>
        <v xml:space="preserve"> - </v>
      </c>
      <c r="P84" s="158"/>
    </row>
    <row r="85" spans="2:16" x14ac:dyDescent="0.25">
      <c r="B85" s="20"/>
      <c r="C85" s="188" t="s">
        <v>93</v>
      </c>
      <c r="D85" s="100"/>
      <c r="E85" s="25">
        <v>1.1842E-2</v>
      </c>
      <c r="F85" s="25">
        <v>0.19562808000000001</v>
      </c>
      <c r="G85" s="109">
        <f t="shared" si="17"/>
        <v>5.4359153891140486E-3</v>
      </c>
      <c r="H85" s="92">
        <f t="shared" si="18"/>
        <v>15.519851376456682</v>
      </c>
      <c r="I85" s="3"/>
      <c r="J85" s="90"/>
      <c r="K85" s="102"/>
      <c r="L85" s="104"/>
      <c r="M85" s="104"/>
      <c r="N85" s="177">
        <f t="shared" si="19"/>
        <v>0</v>
      </c>
      <c r="O85" s="92" t="str">
        <f t="shared" si="20"/>
        <v xml:space="preserve"> - </v>
      </c>
      <c r="P85" s="158"/>
    </row>
    <row r="86" spans="2:16" x14ac:dyDescent="0.25">
      <c r="B86" s="20"/>
      <c r="C86" s="188" t="s">
        <v>92</v>
      </c>
      <c r="D86" s="100"/>
      <c r="E86" s="25">
        <v>0.11030000000000001</v>
      </c>
      <c r="F86" s="25">
        <v>0.12760159999999998</v>
      </c>
      <c r="G86" s="109">
        <f t="shared" si="17"/>
        <v>3.5456643091092803E-3</v>
      </c>
      <c r="H86" s="92">
        <f t="shared" si="18"/>
        <v>0.1568594741613778</v>
      </c>
      <c r="I86" s="3"/>
      <c r="J86" s="90"/>
      <c r="K86" s="102"/>
      <c r="L86" s="104"/>
      <c r="M86" s="104"/>
      <c r="N86" s="177">
        <f t="shared" si="19"/>
        <v>0</v>
      </c>
      <c r="O86" s="92" t="str">
        <f t="shared" si="20"/>
        <v xml:space="preserve"> - </v>
      </c>
      <c r="P86" s="158"/>
    </row>
    <row r="87" spans="2:16" x14ac:dyDescent="0.25">
      <c r="B87" s="20"/>
      <c r="C87" s="188" t="s">
        <v>67</v>
      </c>
      <c r="D87" s="100"/>
      <c r="E87" s="25">
        <v>5.0763000000000003E-2</v>
      </c>
      <c r="F87" s="25">
        <v>7.8708530000000013E-2</v>
      </c>
      <c r="G87" s="109">
        <f t="shared" si="17"/>
        <v>2.1870730903331709E-3</v>
      </c>
      <c r="H87" s="92">
        <f t="shared" si="18"/>
        <v>0.55050982014459371</v>
      </c>
      <c r="I87" s="3"/>
      <c r="J87" s="90"/>
      <c r="K87" s="102"/>
      <c r="L87" s="104"/>
      <c r="M87" s="104"/>
      <c r="N87" s="177">
        <f t="shared" si="19"/>
        <v>0</v>
      </c>
      <c r="O87" s="92" t="str">
        <f t="shared" si="20"/>
        <v xml:space="preserve"> - </v>
      </c>
      <c r="P87" s="158"/>
    </row>
    <row r="88" spans="2:16" x14ac:dyDescent="0.25">
      <c r="B88" s="20"/>
      <c r="C88" s="189" t="s">
        <v>69</v>
      </c>
      <c r="D88" s="206"/>
      <c r="E88" s="207">
        <v>13.236590610000004</v>
      </c>
      <c r="F88" s="207">
        <v>10.678412590000002</v>
      </c>
      <c r="G88" s="208">
        <f t="shared" si="17"/>
        <v>0.29672093765521912</v>
      </c>
      <c r="H88" s="197">
        <f t="shared" si="18"/>
        <v>-0.19326562975116446</v>
      </c>
      <c r="I88" s="3"/>
      <c r="J88" s="90"/>
      <c r="K88" s="102"/>
      <c r="L88" s="104"/>
      <c r="M88" s="104"/>
      <c r="N88" s="177">
        <f t="shared" si="19"/>
        <v>0</v>
      </c>
      <c r="O88" s="92" t="str">
        <f t="shared" si="20"/>
        <v xml:space="preserve"> - </v>
      </c>
      <c r="P88" s="158"/>
    </row>
    <row r="89" spans="2:16" x14ac:dyDescent="0.25">
      <c r="B89" s="20"/>
      <c r="C89" s="188" t="s">
        <v>72</v>
      </c>
      <c r="D89" s="105"/>
      <c r="E89" s="25"/>
      <c r="F89" s="25">
        <v>5.4485579500000032</v>
      </c>
      <c r="G89" s="109">
        <f t="shared" si="17"/>
        <v>0.15139902210809772</v>
      </c>
      <c r="H89" s="92" t="str">
        <f t="shared" si="18"/>
        <v xml:space="preserve"> - </v>
      </c>
      <c r="I89" s="3"/>
      <c r="J89" s="90"/>
      <c r="K89" s="147"/>
      <c r="L89" s="104"/>
      <c r="M89" s="104"/>
      <c r="N89" s="177">
        <f t="shared" si="19"/>
        <v>0</v>
      </c>
      <c r="O89" s="92" t="str">
        <f t="shared" si="20"/>
        <v xml:space="preserve"> - </v>
      </c>
      <c r="P89" s="23"/>
    </row>
    <row r="90" spans="2:16" x14ac:dyDescent="0.25">
      <c r="B90" s="20"/>
      <c r="C90" s="188" t="s">
        <v>73</v>
      </c>
      <c r="D90" s="100"/>
      <c r="E90" s="25">
        <v>3.3169540000000013</v>
      </c>
      <c r="F90" s="25">
        <v>1.7687477000000005</v>
      </c>
      <c r="G90" s="109">
        <f t="shared" si="17"/>
        <v>4.9148173625637386E-2</v>
      </c>
      <c r="H90" s="92">
        <f t="shared" si="18"/>
        <v>-0.46675543284591836</v>
      </c>
      <c r="I90" s="3"/>
      <c r="J90" s="90"/>
      <c r="K90" s="102"/>
      <c r="L90" s="104"/>
      <c r="M90" s="104"/>
      <c r="N90" s="177">
        <f t="shared" si="19"/>
        <v>0</v>
      </c>
      <c r="O90" s="92" t="str">
        <f t="shared" si="20"/>
        <v xml:space="preserve"> - </v>
      </c>
      <c r="P90" s="23"/>
    </row>
    <row r="91" spans="2:16" x14ac:dyDescent="0.25">
      <c r="B91" s="129"/>
      <c r="C91" s="188" t="s">
        <v>159</v>
      </c>
      <c r="D91" s="100"/>
      <c r="E91" s="25">
        <v>5.1164700000000005</v>
      </c>
      <c r="F91" s="25">
        <v>1.2400305299999996</v>
      </c>
      <c r="G91" s="177">
        <f t="shared" si="17"/>
        <v>3.4456715216947625E-2</v>
      </c>
      <c r="H91" s="86">
        <f t="shared" si="18"/>
        <v>-0.75763944086450241</v>
      </c>
      <c r="I91" s="8"/>
      <c r="J91" s="84"/>
      <c r="K91" s="100"/>
      <c r="L91" s="25"/>
      <c r="M91" s="25"/>
      <c r="N91" s="177">
        <f t="shared" si="19"/>
        <v>0</v>
      </c>
      <c r="O91" s="86" t="str">
        <f t="shared" si="20"/>
        <v xml:space="preserve"> - </v>
      </c>
      <c r="P91" s="123"/>
    </row>
    <row r="92" spans="2:16" x14ac:dyDescent="0.25">
      <c r="B92" s="129"/>
      <c r="C92" s="188" t="s">
        <v>70</v>
      </c>
      <c r="D92" s="100"/>
      <c r="E92" s="25">
        <v>2.3505099999999999</v>
      </c>
      <c r="F92" s="25">
        <v>1.0677545300000002</v>
      </c>
      <c r="G92" s="177">
        <f t="shared" si="17"/>
        <v>2.9669683827716547E-2</v>
      </c>
      <c r="H92" s="86">
        <f t="shared" si="18"/>
        <v>-0.54573495539265937</v>
      </c>
      <c r="I92" s="8"/>
      <c r="J92" s="84"/>
      <c r="K92" s="100"/>
      <c r="L92" s="25"/>
      <c r="M92" s="25"/>
      <c r="N92" s="177">
        <f t="shared" si="19"/>
        <v>0</v>
      </c>
      <c r="O92" s="86" t="str">
        <f t="shared" si="20"/>
        <v xml:space="preserve"> - </v>
      </c>
      <c r="P92" s="123"/>
    </row>
    <row r="93" spans="2:16" x14ac:dyDescent="0.25">
      <c r="B93" s="129"/>
      <c r="C93" s="188" t="s">
        <v>101</v>
      </c>
      <c r="D93" s="101"/>
      <c r="E93" s="62">
        <v>0.59571700000000005</v>
      </c>
      <c r="F93" s="62">
        <v>0.54903619999999997</v>
      </c>
      <c r="G93" s="191">
        <f t="shared" si="17"/>
        <v>1.5256063080313922E-2</v>
      </c>
      <c r="H93" s="87">
        <f t="shared" si="18"/>
        <v>-7.8360698116723304E-2</v>
      </c>
      <c r="I93" s="8"/>
      <c r="J93" s="85"/>
      <c r="K93" s="101"/>
      <c r="L93" s="62"/>
      <c r="M93" s="62"/>
      <c r="N93" s="191">
        <f t="shared" si="19"/>
        <v>0</v>
      </c>
      <c r="O93" s="87" t="str">
        <f t="shared" si="20"/>
        <v xml:space="preserve"> - </v>
      </c>
      <c r="P93" s="123"/>
    </row>
    <row r="94" spans="2:16" x14ac:dyDescent="0.25">
      <c r="B94" s="129"/>
      <c r="C94" s="97" t="s">
        <v>3</v>
      </c>
      <c r="D94" s="98"/>
      <c r="E94" s="88">
        <v>35.616544310000016</v>
      </c>
      <c r="F94" s="88">
        <v>35.988065670000005</v>
      </c>
      <c r="G94" s="74">
        <f t="shared" si="17"/>
        <v>1</v>
      </c>
      <c r="H94" s="99">
        <f t="shared" si="18"/>
        <v>1.0431145614979709E-2</v>
      </c>
      <c r="I94" s="8"/>
      <c r="J94" s="97" t="s">
        <v>14</v>
      </c>
      <c r="K94" s="98"/>
      <c r="L94" s="88">
        <v>6.4083859999999992</v>
      </c>
      <c r="M94" s="88">
        <v>25.462817299999987</v>
      </c>
      <c r="N94" s="74">
        <f t="shared" si="19"/>
        <v>1</v>
      </c>
      <c r="O94" s="99">
        <f t="shared" si="20"/>
        <v>2.9733588613419961</v>
      </c>
      <c r="P94" s="123"/>
    </row>
    <row r="95" spans="2:16" x14ac:dyDescent="0.25">
      <c r="B95" s="129"/>
      <c r="C95" s="82" t="s">
        <v>25</v>
      </c>
      <c r="D95" s="8"/>
      <c r="E95" s="32"/>
      <c r="F95" s="8"/>
      <c r="G95" s="8"/>
      <c r="H95" s="8"/>
      <c r="I95" s="8"/>
      <c r="J95" s="82" t="s">
        <v>25</v>
      </c>
      <c r="K95" s="8"/>
      <c r="L95" s="8"/>
      <c r="M95" s="8"/>
      <c r="N95" s="8"/>
      <c r="O95" s="8"/>
      <c r="P95" s="123"/>
    </row>
    <row r="96" spans="2:16" x14ac:dyDescent="0.25">
      <c r="B96" s="129"/>
      <c r="C96" s="144"/>
      <c r="D96" s="145"/>
      <c r="E96" s="144"/>
      <c r="F96" s="144"/>
      <c r="G96" s="145"/>
      <c r="H96" s="3"/>
      <c r="I96" s="3"/>
      <c r="J96" s="3"/>
      <c r="K96" s="3"/>
      <c r="L96" s="3"/>
      <c r="M96" s="3"/>
      <c r="N96" s="3"/>
      <c r="O96" s="3"/>
      <c r="P96" s="123"/>
    </row>
    <row r="97" spans="2:16" x14ac:dyDescent="0.25">
      <c r="B97" s="132"/>
      <c r="C97" s="228"/>
      <c r="D97" s="229"/>
      <c r="E97" s="228"/>
      <c r="F97" s="228"/>
      <c r="G97" s="229"/>
      <c r="H97" s="135"/>
      <c r="I97" s="135"/>
      <c r="J97" s="135"/>
      <c r="K97" s="135"/>
      <c r="L97" s="135"/>
      <c r="M97" s="135"/>
      <c r="N97" s="135"/>
      <c r="O97" s="135"/>
      <c r="P97" s="124"/>
    </row>
    <row r="98" spans="2:16" x14ac:dyDescent="0.25">
      <c r="B98" s="3"/>
      <c r="C98" s="144"/>
      <c r="D98" s="145"/>
      <c r="E98" s="144"/>
      <c r="F98" s="144"/>
      <c r="G98" s="145"/>
      <c r="H98" s="3"/>
      <c r="I98" s="3"/>
      <c r="J98" s="3"/>
      <c r="K98" s="3"/>
      <c r="L98" s="43"/>
      <c r="M98" s="3"/>
      <c r="N98" s="3"/>
      <c r="O98" s="3"/>
      <c r="P98" s="3"/>
    </row>
    <row r="99" spans="2:16" x14ac:dyDescent="0.25">
      <c r="B99" s="3"/>
      <c r="C99" s="144"/>
      <c r="D99" s="145"/>
      <c r="E99" s="144"/>
      <c r="F99" s="144"/>
      <c r="G99" s="145"/>
      <c r="H99" s="3"/>
      <c r="I99" s="3"/>
      <c r="J99" s="3"/>
      <c r="K99" s="3"/>
      <c r="L99" s="3"/>
      <c r="M99" s="3"/>
      <c r="N99" s="3"/>
      <c r="O99" s="3"/>
      <c r="P99" s="3"/>
    </row>
    <row r="100" spans="2:16" x14ac:dyDescent="0.25">
      <c r="B100" s="3"/>
      <c r="C100" s="144"/>
      <c r="D100" s="145"/>
      <c r="E100" s="144"/>
      <c r="F100" s="144"/>
      <c r="G100" s="145"/>
      <c r="H100" s="3"/>
      <c r="I100" s="3"/>
      <c r="J100" s="3"/>
      <c r="K100" s="3"/>
      <c r="L100" s="3"/>
      <c r="M100" s="3"/>
      <c r="N100" s="3"/>
      <c r="O100" s="3"/>
      <c r="P100" s="3"/>
    </row>
    <row r="101" spans="2:16" x14ac:dyDescent="0.25">
      <c r="B101" s="3"/>
      <c r="C101" s="144"/>
      <c r="D101" s="145"/>
      <c r="E101" s="144"/>
      <c r="F101" s="144"/>
      <c r="G101" s="145"/>
      <c r="H101" s="3"/>
      <c r="I101" s="3"/>
      <c r="J101" s="3"/>
      <c r="K101" s="3"/>
      <c r="L101" s="3"/>
      <c r="M101" s="3"/>
      <c r="N101" s="3"/>
      <c r="O101" s="3"/>
      <c r="P101" s="3"/>
    </row>
    <row r="102" spans="2:16" x14ac:dyDescent="0.25">
      <c r="B102" s="3"/>
      <c r="C102" s="144"/>
      <c r="D102" s="145"/>
      <c r="E102" s="144"/>
      <c r="F102" s="144"/>
      <c r="G102" s="145"/>
      <c r="H102" s="3"/>
      <c r="I102" s="3"/>
      <c r="J102" s="3"/>
      <c r="K102" s="3"/>
      <c r="L102" s="3"/>
      <c r="M102" s="3"/>
      <c r="N102" s="3"/>
      <c r="O102" s="3"/>
      <c r="P102" s="3"/>
    </row>
    <row r="103" spans="2:16" x14ac:dyDescent="0.25">
      <c r="B103" s="3"/>
      <c r="C103" s="144"/>
      <c r="D103" s="145"/>
      <c r="E103" s="144"/>
      <c r="F103" s="144"/>
      <c r="G103" s="145"/>
      <c r="H103" s="3"/>
      <c r="I103" s="3"/>
      <c r="J103" s="3"/>
      <c r="K103" s="3"/>
      <c r="L103" s="3"/>
      <c r="M103" s="3"/>
      <c r="N103" s="3"/>
      <c r="O103" s="3"/>
      <c r="P103" s="3"/>
    </row>
    <row r="104" spans="2:16" x14ac:dyDescent="0.25">
      <c r="B104" s="3"/>
      <c r="C104" s="144"/>
      <c r="D104" s="145"/>
      <c r="E104" s="144"/>
      <c r="F104" s="144"/>
      <c r="G104" s="145"/>
      <c r="H104" s="3"/>
      <c r="I104" s="3"/>
      <c r="J104" s="3"/>
      <c r="K104" s="3"/>
      <c r="L104" s="3"/>
      <c r="M104" s="3"/>
      <c r="N104" s="3"/>
      <c r="O104" s="3"/>
      <c r="P104" s="3"/>
    </row>
    <row r="105" spans="2:16" x14ac:dyDescent="0.25">
      <c r="B105" s="3"/>
      <c r="C105" s="144"/>
      <c r="D105" s="145"/>
      <c r="E105" s="144"/>
      <c r="F105" s="144"/>
      <c r="G105" s="145"/>
      <c r="H105" s="3"/>
      <c r="I105" s="3"/>
      <c r="J105" s="3"/>
      <c r="K105" s="3"/>
      <c r="L105" s="3"/>
      <c r="M105" s="3"/>
      <c r="N105" s="3"/>
      <c r="O105" s="3"/>
      <c r="P105" s="3"/>
    </row>
    <row r="106" spans="2:16" x14ac:dyDescent="0.25">
      <c r="B106" s="3"/>
      <c r="C106" s="144"/>
      <c r="D106" s="145"/>
      <c r="E106" s="144"/>
      <c r="F106" s="144"/>
      <c r="G106" s="144"/>
      <c r="H106" s="3"/>
      <c r="I106" s="3"/>
      <c r="J106" s="3"/>
      <c r="K106" s="3"/>
      <c r="L106" s="3"/>
      <c r="M106" s="3"/>
      <c r="N106" s="3"/>
      <c r="O106" s="3"/>
      <c r="P106" s="3"/>
    </row>
    <row r="107" spans="2:16" x14ac:dyDescent="0.2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2:16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2:16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2:16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2:16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2:16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2:16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2:16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2:16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2:16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2:16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2:16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2:16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2:16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2:16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2:16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2:16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2:16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2:16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2:16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2:16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2:16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2:16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2:16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2:16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2:16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2:16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2:16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2:16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2:16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2:16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2:16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2:16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2:16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</sheetData>
  <sortState ref="F38:L41">
    <sortCondition descending="1" ref="I38:I41"/>
  </sortState>
  <mergeCells count="20">
    <mergeCell ref="C73:D73"/>
    <mergeCell ref="J73:K73"/>
    <mergeCell ref="C70:O70"/>
    <mergeCell ref="C71:H71"/>
    <mergeCell ref="J71:O71"/>
    <mergeCell ref="C72:H72"/>
    <mergeCell ref="J72:O72"/>
    <mergeCell ref="F50:K50"/>
    <mergeCell ref="F51:K51"/>
    <mergeCell ref="F52:G52"/>
    <mergeCell ref="C33:O34"/>
    <mergeCell ref="F35:L35"/>
    <mergeCell ref="F36:L36"/>
    <mergeCell ref="F37:G37"/>
    <mergeCell ref="C48:O49"/>
    <mergeCell ref="B1:P1"/>
    <mergeCell ref="C7:O8"/>
    <mergeCell ref="F9:L9"/>
    <mergeCell ref="F10:L10"/>
    <mergeCell ref="F11:G11"/>
  </mergeCells>
  <pageMargins left="0.7" right="0.7" top="0.75" bottom="0.75" header="0.3" footer="0.3"/>
  <pageSetup orientation="portrait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23509095-6537-4C66-B56E-74D91E35862C}">
            <x14:iconSet iconSet="4Arrows" showValue="0" custom="1">
              <x14:cfvo type="percent">
                <xm:f>0</xm:f>
              </x14:cfvo>
              <x14:cfvo type="num">
                <xm:f>-11000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3Arrows" iconId="0"/>
              <x14:cfIcon iconSet="3ArrowsGray" iconId="1"/>
              <x14:cfIcon iconSet="3Arrows" iconId="2"/>
            </x14:iconSet>
          </x14:cfRule>
          <xm:sqref>L53:L63</xm:sqref>
        </x14:conditionalFormatting>
        <x14:conditionalFormatting xmlns:xm="http://schemas.microsoft.com/office/excel/2006/main">
          <x14:cfRule type="iconSet" priority="7" id="{3C27E398-ABB3-4DC0-8676-CB8FA6D04FA8}">
            <x14:iconSet iconSet="4Arrows" showValue="0" custom="1">
              <x14:cfvo type="percent">
                <xm:f>0</xm:f>
              </x14:cfvo>
              <x14:cfvo type="num">
                <xm:f>-11000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3Arrows" iconId="0"/>
              <x14:cfIcon iconSet="3ArrowsGray" iconId="1"/>
              <x14:cfIcon iconSet="3Arrows" iconId="2"/>
            </x14:iconSet>
          </x14:cfRule>
          <xm:sqref>M12:M16</xm:sqref>
        </x14:conditionalFormatting>
        <x14:conditionalFormatting xmlns:xm="http://schemas.microsoft.com/office/excel/2006/main">
          <x14:cfRule type="iconSet" priority="6" id="{D045B136-74EB-4C75-9293-82F99CFB6CBE}">
            <x14:iconSet iconSet="4Arrows" showValue="0" custom="1">
              <x14:cfvo type="percent">
                <xm:f>0</xm:f>
              </x14:cfvo>
              <x14:cfvo type="num">
                <xm:f>-1100000000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3Arrows" iconId="0"/>
              <x14:cfIcon iconSet="3ArrowsGray" iconId="1"/>
              <x14:cfIcon iconSet="3Arrows" iconId="2"/>
            </x14:iconSet>
          </x14:cfRule>
          <xm:sqref>M17:M26</xm:sqref>
        </x14:conditionalFormatting>
        <x14:conditionalFormatting xmlns:xm="http://schemas.microsoft.com/office/excel/2006/main">
          <x14:cfRule type="iconSet" priority="4" id="{E52B0428-CA70-4091-9F83-C803290B28CB}">
            <x14:iconSet iconSet="4Arrows" showValue="0" custom="1">
              <x14:cfvo type="percent">
                <xm:f>0</xm:f>
              </x14:cfvo>
              <x14:cfvo type="num">
                <xm:f>-11000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3Arrows" iconId="0"/>
              <x14:cfIcon iconSet="3ArrowsGray" iconId="1"/>
              <x14:cfIcon iconSet="3Arrows" iconId="2"/>
            </x14:iconSet>
          </x14:cfRule>
          <xm:sqref>P74:P88</xm:sqref>
        </x14:conditionalFormatting>
        <x14:conditionalFormatting xmlns:xm="http://schemas.microsoft.com/office/excel/2006/main">
          <x14:cfRule type="iconSet" priority="10" id="{C72F7A39-7F2A-4D46-9BE2-6F81A8783E5C}">
            <x14:iconSet iconSet="4Arrows" showValue="0" custom="1">
              <x14:cfvo type="percent">
                <xm:f>0</xm:f>
              </x14:cfvo>
              <x14:cfvo type="num">
                <xm:f>-110000000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3Arrows" iconId="0"/>
              <x14:cfIcon iconSet="3ArrowsGray" iconId="1"/>
              <x14:cfIcon iconSet="3Arrows" iconId="2"/>
            </x14:iconSet>
          </x14:cfRule>
          <xm:sqref>M38:M41</xm:sqref>
        </x14:conditionalFormatting>
        <x14:conditionalFormatting xmlns:xm="http://schemas.microsoft.com/office/excel/2006/main">
          <x14:cfRule type="iconSet" priority="3" id="{44FC9118-FE9A-4D2D-ACB5-F3F5EC66976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L12:L27</xm:sqref>
        </x14:conditionalFormatting>
        <x14:conditionalFormatting xmlns:xm="http://schemas.microsoft.com/office/excel/2006/main">
          <x14:cfRule type="iconSet" priority="2" id="{83DB4FA0-AF19-4D1B-A19F-275B8BEFEB9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H74:H94</xm:sqref>
        </x14:conditionalFormatting>
        <x14:conditionalFormatting xmlns:xm="http://schemas.microsoft.com/office/excel/2006/main">
          <x14:cfRule type="iconSet" priority="1" id="{BDF08AC4-CF37-411A-8887-DC349B781AA7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O74:O94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89"/>
  <sheetViews>
    <sheetView zoomScaleNormal="100" workbookViewId="0">
      <selection activeCell="D23" sqref="D23"/>
    </sheetView>
  </sheetViews>
  <sheetFormatPr baseColWidth="10" defaultColWidth="0" defaultRowHeight="15" x14ac:dyDescent="0.25"/>
  <cols>
    <col min="1" max="17" width="10.7109375" style="2" customWidth="1"/>
    <col min="18" max="18" width="10.7109375" style="2" hidden="1" customWidth="1"/>
    <col min="19" max="24" width="12.7109375" style="2" hidden="1" customWidth="1"/>
    <col min="25" max="16384" width="11.42578125" style="2" hidden="1"/>
  </cols>
  <sheetData>
    <row r="1" spans="2:16" s="1" customFormat="1" ht="27" customHeight="1" x14ac:dyDescent="0.25">
      <c r="B1" s="246" t="s">
        <v>164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</row>
    <row r="2" spans="2:16" x14ac:dyDescent="0.25">
      <c r="B2" s="211" t="str">
        <f>+B6</f>
        <v>1. Exportaciones por tipo y sector</v>
      </c>
      <c r="C2" s="212"/>
      <c r="D2" s="212"/>
      <c r="E2" s="212"/>
      <c r="F2" s="212"/>
      <c r="G2" s="212"/>
      <c r="H2" s="212"/>
      <c r="I2" s="211"/>
      <c r="J2" s="211" t="str">
        <f>+B63</f>
        <v>3. Principales Socios Comerciales</v>
      </c>
      <c r="K2" s="11"/>
      <c r="L2" s="21"/>
      <c r="M2" s="12"/>
      <c r="N2" s="12"/>
      <c r="O2" s="12"/>
      <c r="P2" s="12"/>
    </row>
    <row r="3" spans="2:16" x14ac:dyDescent="0.25">
      <c r="B3" s="211" t="str">
        <f>+B32</f>
        <v>2. Principales productos exportados</v>
      </c>
      <c r="C3" s="211"/>
      <c r="D3" s="211"/>
      <c r="E3" s="211"/>
      <c r="F3" s="211"/>
      <c r="G3" s="211"/>
      <c r="H3" s="213"/>
      <c r="I3" s="211"/>
      <c r="J3" s="211" t="e">
        <f>+#REF!</f>
        <v>#REF!</v>
      </c>
      <c r="K3" s="11"/>
      <c r="L3" s="12"/>
      <c r="M3" s="12"/>
      <c r="N3" s="12"/>
      <c r="O3" s="12"/>
      <c r="P3" s="12"/>
    </row>
    <row r="4" spans="2:16" ht="11.25" customHeight="1" x14ac:dyDescent="0.25">
      <c r="B4" s="13"/>
      <c r="C4" s="14"/>
      <c r="D4" s="14"/>
      <c r="E4" s="14"/>
      <c r="F4" s="13"/>
      <c r="G4" s="15"/>
      <c r="H4" s="15"/>
      <c r="I4" s="16"/>
      <c r="J4" s="16"/>
      <c r="K4" s="16"/>
      <c r="L4" s="16"/>
      <c r="M4" s="16"/>
      <c r="N4" s="16"/>
      <c r="O4" s="16"/>
      <c r="P4" s="16"/>
    </row>
    <row r="5" spans="2:16" x14ac:dyDescent="0.25">
      <c r="B5" s="5"/>
      <c r="C5" s="6"/>
      <c r="D5" s="6"/>
      <c r="E5" s="6"/>
      <c r="F5" s="6"/>
      <c r="G5" s="4"/>
      <c r="H5" s="4"/>
    </row>
    <row r="6" spans="2:16" x14ac:dyDescent="0.25">
      <c r="B6" s="166" t="s">
        <v>2</v>
      </c>
      <c r="C6" s="9"/>
      <c r="D6" s="9"/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22"/>
    </row>
    <row r="7" spans="2:16" ht="15" customHeight="1" x14ac:dyDescent="0.25">
      <c r="B7" s="20"/>
      <c r="C7" s="235" t="str">
        <f>+CONCATENATE("Las exportaciones en esta región alcanzaron los US$ ",FIXED(I27/1000,1), " millones, ", IF(K27&gt;0, "creciendo", "disminuyendo"), " en ", FIXED(K27*100,1), "% respecto al I semestre del 2016. De otro lado el ", FIXED(J22*100,1),"% de estas exportaciones fueron de tipo ",F22,", en tanto las exportaciones ", F12, " representaron el ", FIXED(J12*100,1),"%.")</f>
        <v>Las exportaciones en esta región alcanzaron los US$ 6.8 millones, creciendo en 135.8% respecto al I semestre del 2016. De otro lado el 95.0% de estas exportaciones fueron de tipo Tradicional, en tanto las exportaciones No Tradicional representaron el 5.0%.</v>
      </c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"/>
    </row>
    <row r="8" spans="2:16" x14ac:dyDescent="0.25">
      <c r="B8" s="20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"/>
    </row>
    <row r="9" spans="2:16" x14ac:dyDescent="0.25">
      <c r="B9" s="20"/>
      <c r="C9" s="8"/>
      <c r="D9" s="8"/>
      <c r="E9" s="8"/>
      <c r="F9" s="236" t="s">
        <v>47</v>
      </c>
      <c r="G9" s="236"/>
      <c r="H9" s="236"/>
      <c r="I9" s="236"/>
      <c r="J9" s="236"/>
      <c r="K9" s="236"/>
      <c r="L9" s="236"/>
      <c r="M9" s="8"/>
      <c r="N9" s="8"/>
      <c r="O9" s="8"/>
      <c r="P9" s="23"/>
    </row>
    <row r="10" spans="2:16" x14ac:dyDescent="0.25">
      <c r="B10" s="20"/>
      <c r="C10" s="8"/>
      <c r="D10" s="8"/>
      <c r="E10" s="8"/>
      <c r="F10" s="237" t="s">
        <v>26</v>
      </c>
      <c r="G10" s="237"/>
      <c r="H10" s="237"/>
      <c r="I10" s="237"/>
      <c r="J10" s="237"/>
      <c r="K10" s="237"/>
      <c r="L10" s="237"/>
      <c r="M10" s="8"/>
      <c r="N10" s="8"/>
      <c r="O10" s="8"/>
      <c r="P10" s="23"/>
    </row>
    <row r="11" spans="2:16" x14ac:dyDescent="0.25">
      <c r="B11" s="20"/>
      <c r="C11" s="8"/>
      <c r="D11" s="8"/>
      <c r="E11" s="8"/>
      <c r="F11" s="238" t="s">
        <v>12</v>
      </c>
      <c r="G11" s="239"/>
      <c r="H11" s="77" t="s">
        <v>60</v>
      </c>
      <c r="I11" s="78" t="s">
        <v>61</v>
      </c>
      <c r="J11" s="78" t="s">
        <v>59</v>
      </c>
      <c r="K11" s="78" t="s">
        <v>21</v>
      </c>
      <c r="L11" s="78" t="s">
        <v>22</v>
      </c>
      <c r="M11" s="8"/>
      <c r="N11" s="8"/>
      <c r="O11" s="8"/>
      <c r="P11" s="23"/>
    </row>
    <row r="12" spans="2:16" ht="16.5" x14ac:dyDescent="0.25">
      <c r="B12" s="20"/>
      <c r="C12" s="8"/>
      <c r="D12" s="8"/>
      <c r="E12" s="8"/>
      <c r="F12" s="67" t="s">
        <v>3</v>
      </c>
      <c r="G12" s="68"/>
      <c r="H12" s="79">
        <f>SUM(H13:H21)</f>
        <v>240.32800000000003</v>
      </c>
      <c r="I12" s="79">
        <f>SUM(I13:I21)</f>
        <v>340.55340000000007</v>
      </c>
      <c r="J12" s="69">
        <f t="shared" ref="J12:J27" si="0">IFERROR(I12/I$27, " - ")</f>
        <v>5.0330819897925684E-2</v>
      </c>
      <c r="K12" s="70">
        <f>IFERROR(I12/H12-1," - ")</f>
        <v>0.41703588429146832</v>
      </c>
      <c r="L12" s="71">
        <f>IFERROR(I12-H12, " - ")</f>
        <v>100.22540000000004</v>
      </c>
      <c r="M12" s="8"/>
      <c r="N12" s="8"/>
      <c r="O12" s="8"/>
      <c r="P12" s="23"/>
    </row>
    <row r="13" spans="2:16" x14ac:dyDescent="0.25">
      <c r="B13" s="20"/>
      <c r="C13" s="8"/>
      <c r="D13" s="8"/>
      <c r="E13" s="8"/>
      <c r="F13" s="57" t="s">
        <v>4</v>
      </c>
      <c r="G13" s="55"/>
      <c r="H13" s="25">
        <f>+N13*1000</f>
        <v>208.46800000000002</v>
      </c>
      <c r="I13" s="61">
        <f>+O13*1000</f>
        <v>340.55340000000007</v>
      </c>
      <c r="J13" s="69">
        <f t="shared" si="0"/>
        <v>5.0330819897925684E-2</v>
      </c>
      <c r="K13" s="65">
        <f t="shared" ref="K13:K27" si="1">IFERROR(I13/H13-1," - ")</f>
        <v>0.63360036072682635</v>
      </c>
      <c r="L13" s="159">
        <f t="shared" ref="L13:L27" si="2">IFERROR(I13-H13, " - ")</f>
        <v>132.08540000000005</v>
      </c>
      <c r="M13" s="8"/>
      <c r="N13" s="175">
        <v>0.20846800000000001</v>
      </c>
      <c r="O13" s="175">
        <v>0.34055340000000006</v>
      </c>
      <c r="P13" s="23"/>
    </row>
    <row r="14" spans="2:16" x14ac:dyDescent="0.25">
      <c r="B14" s="20"/>
      <c r="C14" s="8"/>
      <c r="D14" s="8"/>
      <c r="E14" s="8"/>
      <c r="F14" s="57" t="s">
        <v>5</v>
      </c>
      <c r="G14" s="55"/>
      <c r="H14" s="25">
        <f t="shared" ref="H14:H21" si="3">+N14*1000</f>
        <v>0</v>
      </c>
      <c r="I14" s="61">
        <f t="shared" ref="I14:I21" si="4">+O14*1000</f>
        <v>0</v>
      </c>
      <c r="J14" s="73">
        <f t="shared" si="0"/>
        <v>0</v>
      </c>
      <c r="K14" s="64" t="str">
        <f t="shared" si="1"/>
        <v xml:space="preserve"> - </v>
      </c>
      <c r="L14" s="160">
        <f t="shared" si="2"/>
        <v>0</v>
      </c>
      <c r="M14" s="8"/>
      <c r="N14" s="175"/>
      <c r="O14" s="175"/>
      <c r="P14" s="23"/>
    </row>
    <row r="15" spans="2:16" x14ac:dyDescent="0.25">
      <c r="B15" s="20"/>
      <c r="C15" s="8"/>
      <c r="D15" s="8"/>
      <c r="E15" s="8"/>
      <c r="F15" s="57" t="s">
        <v>6</v>
      </c>
      <c r="G15" s="55"/>
      <c r="H15" s="25">
        <f t="shared" si="3"/>
        <v>0</v>
      </c>
      <c r="I15" s="61">
        <f t="shared" si="4"/>
        <v>0</v>
      </c>
      <c r="J15" s="73">
        <f t="shared" si="0"/>
        <v>0</v>
      </c>
      <c r="K15" s="64" t="str">
        <f t="shared" si="1"/>
        <v xml:space="preserve"> - </v>
      </c>
      <c r="L15" s="160">
        <f t="shared" si="2"/>
        <v>0</v>
      </c>
      <c r="M15" s="8"/>
      <c r="N15" s="175"/>
      <c r="O15" s="175"/>
      <c r="P15" s="23"/>
    </row>
    <row r="16" spans="2:16" x14ac:dyDescent="0.25">
      <c r="B16" s="20"/>
      <c r="C16" s="8"/>
      <c r="D16" s="8"/>
      <c r="E16" s="8"/>
      <c r="F16" s="57" t="s">
        <v>7</v>
      </c>
      <c r="G16" s="55"/>
      <c r="H16" s="25">
        <f t="shared" si="3"/>
        <v>0</v>
      </c>
      <c r="I16" s="61">
        <f t="shared" si="4"/>
        <v>0</v>
      </c>
      <c r="J16" s="73">
        <f t="shared" si="0"/>
        <v>0</v>
      </c>
      <c r="K16" s="64" t="str">
        <f t="shared" si="1"/>
        <v xml:space="preserve"> - </v>
      </c>
      <c r="L16" s="160">
        <f t="shared" si="2"/>
        <v>0</v>
      </c>
      <c r="M16" s="8"/>
      <c r="N16" s="175"/>
      <c r="O16" s="175"/>
      <c r="P16" s="23"/>
    </row>
    <row r="17" spans="2:16" x14ac:dyDescent="0.25">
      <c r="B17" s="20"/>
      <c r="C17" s="8"/>
      <c r="D17" s="8"/>
      <c r="E17" s="8"/>
      <c r="F17" s="57" t="s">
        <v>18</v>
      </c>
      <c r="G17" s="55"/>
      <c r="H17" s="25">
        <f t="shared" si="3"/>
        <v>0</v>
      </c>
      <c r="I17" s="61">
        <f t="shared" si="4"/>
        <v>0</v>
      </c>
      <c r="J17" s="73">
        <f t="shared" si="0"/>
        <v>0</v>
      </c>
      <c r="K17" s="64" t="str">
        <f t="shared" si="1"/>
        <v xml:space="preserve"> - </v>
      </c>
      <c r="L17" s="160">
        <f t="shared" si="2"/>
        <v>0</v>
      </c>
      <c r="M17" s="8"/>
      <c r="N17" s="175"/>
      <c r="O17" s="175"/>
      <c r="P17" s="23"/>
    </row>
    <row r="18" spans="2:16" x14ac:dyDescent="0.25">
      <c r="B18" s="20"/>
      <c r="C18" s="8"/>
      <c r="D18" s="8"/>
      <c r="E18" s="8"/>
      <c r="F18" s="57" t="s">
        <v>8</v>
      </c>
      <c r="G18" s="55"/>
      <c r="H18" s="25">
        <f t="shared" si="3"/>
        <v>27</v>
      </c>
      <c r="I18" s="61">
        <f t="shared" si="4"/>
        <v>0</v>
      </c>
      <c r="J18" s="73">
        <f t="shared" si="0"/>
        <v>0</v>
      </c>
      <c r="K18" s="64">
        <f t="shared" si="1"/>
        <v>-1</v>
      </c>
      <c r="L18" s="160">
        <f t="shared" si="2"/>
        <v>-27</v>
      </c>
      <c r="M18" s="8"/>
      <c r="N18" s="175">
        <v>2.7E-2</v>
      </c>
      <c r="O18" s="175"/>
      <c r="P18" s="23"/>
    </row>
    <row r="19" spans="2:16" x14ac:dyDescent="0.25">
      <c r="B19" s="20"/>
      <c r="C19" s="8"/>
      <c r="D19" s="8"/>
      <c r="E19" s="8"/>
      <c r="F19" s="57" t="s">
        <v>9</v>
      </c>
      <c r="G19" s="55"/>
      <c r="H19" s="25">
        <f t="shared" si="3"/>
        <v>0</v>
      </c>
      <c r="I19" s="61">
        <f t="shared" si="4"/>
        <v>0</v>
      </c>
      <c r="J19" s="73">
        <f t="shared" si="0"/>
        <v>0</v>
      </c>
      <c r="K19" s="64" t="str">
        <f t="shared" si="1"/>
        <v xml:space="preserve"> - </v>
      </c>
      <c r="L19" s="160">
        <f t="shared" si="2"/>
        <v>0</v>
      </c>
      <c r="M19" s="8"/>
      <c r="N19" s="175"/>
      <c r="O19" s="175"/>
      <c r="P19" s="23"/>
    </row>
    <row r="20" spans="2:16" x14ac:dyDescent="0.25">
      <c r="B20" s="20"/>
      <c r="C20" s="8"/>
      <c r="D20" s="8"/>
      <c r="E20" s="8"/>
      <c r="F20" s="57" t="s">
        <v>10</v>
      </c>
      <c r="G20" s="55"/>
      <c r="H20" s="25">
        <f t="shared" si="3"/>
        <v>0</v>
      </c>
      <c r="I20" s="61">
        <f t="shared" si="4"/>
        <v>0</v>
      </c>
      <c r="J20" s="73">
        <f t="shared" si="0"/>
        <v>0</v>
      </c>
      <c r="K20" s="64" t="str">
        <f t="shared" si="1"/>
        <v xml:space="preserve"> - </v>
      </c>
      <c r="L20" s="160">
        <f t="shared" si="2"/>
        <v>0</v>
      </c>
      <c r="M20" s="8"/>
      <c r="N20" s="175"/>
      <c r="O20" s="175"/>
      <c r="P20" s="23"/>
    </row>
    <row r="21" spans="2:16" x14ac:dyDescent="0.25">
      <c r="B21" s="20"/>
      <c r="C21" s="8"/>
      <c r="D21" s="8"/>
      <c r="E21" s="8"/>
      <c r="F21" s="58" t="s">
        <v>11</v>
      </c>
      <c r="G21" s="56"/>
      <c r="H21" s="62">
        <f t="shared" si="3"/>
        <v>4.8599999999999994</v>
      </c>
      <c r="I21" s="63">
        <f t="shared" si="4"/>
        <v>0</v>
      </c>
      <c r="J21" s="74">
        <f t="shared" si="0"/>
        <v>0</v>
      </c>
      <c r="K21" s="66">
        <f t="shared" si="1"/>
        <v>-1</v>
      </c>
      <c r="L21" s="161">
        <f t="shared" si="2"/>
        <v>-4.8599999999999994</v>
      </c>
      <c r="M21" s="8"/>
      <c r="N21" s="175">
        <v>4.8599999999999997E-3</v>
      </c>
      <c r="O21" s="175"/>
      <c r="P21" s="23"/>
    </row>
    <row r="22" spans="2:16" ht="16.5" x14ac:dyDescent="0.25">
      <c r="B22" s="20"/>
      <c r="C22" s="8"/>
      <c r="D22" s="8"/>
      <c r="E22" s="8"/>
      <c r="F22" s="67" t="s">
        <v>14</v>
      </c>
      <c r="G22" s="68"/>
      <c r="H22" s="79">
        <f>SUM(H23:H26)</f>
        <v>2629.7159999999994</v>
      </c>
      <c r="I22" s="79">
        <f>SUM(I23:I26)</f>
        <v>6425.7460700000011</v>
      </c>
      <c r="J22" s="72">
        <f t="shared" si="0"/>
        <v>0.94966918010207435</v>
      </c>
      <c r="K22" s="72">
        <f t="shared" si="1"/>
        <v>1.4435133185484679</v>
      </c>
      <c r="L22" s="162">
        <f t="shared" si="2"/>
        <v>3796.0300700000016</v>
      </c>
      <c r="M22" s="8"/>
      <c r="N22" s="176"/>
      <c r="O22" s="176"/>
      <c r="P22" s="23"/>
    </row>
    <row r="23" spans="2:16" x14ac:dyDescent="0.25">
      <c r="B23" s="20"/>
      <c r="C23" s="8"/>
      <c r="D23" s="8"/>
      <c r="E23" s="8"/>
      <c r="F23" s="59" t="s">
        <v>15</v>
      </c>
      <c r="G23" s="60"/>
      <c r="H23" s="25">
        <f t="shared" ref="H23:H26" si="5">+N23*1000</f>
        <v>2629.7159999999994</v>
      </c>
      <c r="I23" s="61">
        <f t="shared" ref="I23:I26" si="6">+O23*1000</f>
        <v>6425.7460700000011</v>
      </c>
      <c r="J23" s="73">
        <f t="shared" si="0"/>
        <v>0.94966918010207435</v>
      </c>
      <c r="K23" s="64">
        <f t="shared" si="1"/>
        <v>1.4435133185484679</v>
      </c>
      <c r="L23" s="160">
        <f t="shared" si="2"/>
        <v>3796.0300700000016</v>
      </c>
      <c r="M23" s="81"/>
      <c r="N23" s="175">
        <v>2.6297159999999993</v>
      </c>
      <c r="O23" s="175">
        <v>6.4257460700000006</v>
      </c>
      <c r="P23" s="23"/>
    </row>
    <row r="24" spans="2:16" x14ac:dyDescent="0.25">
      <c r="B24" s="20"/>
      <c r="C24" s="8"/>
      <c r="D24" s="8"/>
      <c r="E24" s="8"/>
      <c r="F24" s="57" t="s">
        <v>16</v>
      </c>
      <c r="G24" s="55"/>
      <c r="H24" s="25">
        <f t="shared" si="5"/>
        <v>0</v>
      </c>
      <c r="I24" s="61">
        <f t="shared" si="6"/>
        <v>0</v>
      </c>
      <c r="J24" s="73">
        <f t="shared" si="0"/>
        <v>0</v>
      </c>
      <c r="K24" s="64" t="str">
        <f t="shared" si="1"/>
        <v xml:space="preserve"> - </v>
      </c>
      <c r="L24" s="160">
        <f t="shared" si="2"/>
        <v>0</v>
      </c>
      <c r="M24" s="8"/>
      <c r="N24" s="175"/>
      <c r="O24" s="175"/>
      <c r="P24" s="23"/>
    </row>
    <row r="25" spans="2:16" x14ac:dyDescent="0.25">
      <c r="B25" s="20"/>
      <c r="C25" s="8"/>
      <c r="D25" s="8"/>
      <c r="E25" s="8"/>
      <c r="F25" s="57" t="s">
        <v>17</v>
      </c>
      <c r="G25" s="55"/>
      <c r="H25" s="25">
        <f t="shared" si="5"/>
        <v>0</v>
      </c>
      <c r="I25" s="61">
        <f t="shared" si="6"/>
        <v>0</v>
      </c>
      <c r="J25" s="73">
        <f t="shared" si="0"/>
        <v>0</v>
      </c>
      <c r="K25" s="64" t="str">
        <f t="shared" si="1"/>
        <v xml:space="preserve"> - </v>
      </c>
      <c r="L25" s="160">
        <f t="shared" si="2"/>
        <v>0</v>
      </c>
      <c r="M25" s="8"/>
      <c r="N25" s="175"/>
      <c r="O25" s="175"/>
      <c r="P25" s="23"/>
    </row>
    <row r="26" spans="2:16" x14ac:dyDescent="0.25">
      <c r="B26" s="20"/>
      <c r="C26" s="8"/>
      <c r="D26" s="8"/>
      <c r="E26" s="8"/>
      <c r="F26" s="58" t="s">
        <v>19</v>
      </c>
      <c r="G26" s="56"/>
      <c r="H26" s="62">
        <f t="shared" si="5"/>
        <v>0</v>
      </c>
      <c r="I26" s="63">
        <f t="shared" si="6"/>
        <v>0</v>
      </c>
      <c r="J26" s="74">
        <f t="shared" si="0"/>
        <v>0</v>
      </c>
      <c r="K26" s="66" t="str">
        <f t="shared" si="1"/>
        <v xml:space="preserve"> - </v>
      </c>
      <c r="L26" s="161">
        <f t="shared" si="2"/>
        <v>0</v>
      </c>
      <c r="M26" s="8"/>
      <c r="N26" s="175"/>
      <c r="O26" s="175"/>
      <c r="P26" s="23"/>
    </row>
    <row r="27" spans="2:16" x14ac:dyDescent="0.25">
      <c r="B27" s="20"/>
      <c r="C27" s="8"/>
      <c r="D27" s="8"/>
      <c r="E27" s="8"/>
      <c r="F27" s="75"/>
      <c r="G27" s="76" t="s">
        <v>13</v>
      </c>
      <c r="H27" s="80">
        <f>+H22+H12</f>
        <v>2870.0439999999994</v>
      </c>
      <c r="I27" s="80">
        <f>+I22+I12</f>
        <v>6766.2994700000008</v>
      </c>
      <c r="J27" s="74">
        <f t="shared" si="0"/>
        <v>1</v>
      </c>
      <c r="K27" s="74">
        <f t="shared" si="1"/>
        <v>1.357559490377152</v>
      </c>
      <c r="L27" s="162">
        <f t="shared" si="2"/>
        <v>3896.2554700000014</v>
      </c>
      <c r="M27" s="81"/>
      <c r="N27" s="164"/>
      <c r="O27" s="164"/>
      <c r="P27" s="23"/>
    </row>
    <row r="28" spans="2:16" x14ac:dyDescent="0.25">
      <c r="B28" s="20"/>
      <c r="C28" s="8"/>
      <c r="D28" s="8"/>
      <c r="E28" s="8"/>
      <c r="F28" s="82" t="s">
        <v>23</v>
      </c>
      <c r="G28" s="8"/>
      <c r="H28" s="8"/>
      <c r="I28" s="8"/>
      <c r="J28" s="8"/>
      <c r="K28" s="8"/>
      <c r="L28" s="8"/>
      <c r="M28" s="8"/>
      <c r="N28" s="8"/>
      <c r="O28" s="8"/>
      <c r="P28" s="23"/>
    </row>
    <row r="29" spans="2:16" x14ac:dyDescent="0.25"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24"/>
    </row>
    <row r="32" spans="2:16" x14ac:dyDescent="0.25">
      <c r="B32" s="19" t="s">
        <v>27</v>
      </c>
      <c r="C32" s="9"/>
      <c r="D32" s="9"/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22"/>
    </row>
    <row r="33" spans="2:16" x14ac:dyDescent="0.25">
      <c r="B33" s="198"/>
      <c r="C33" s="199"/>
      <c r="D33" s="199"/>
      <c r="E33" s="199"/>
      <c r="F33" s="199"/>
      <c r="G33" s="8"/>
      <c r="H33" s="8"/>
      <c r="I33" s="8"/>
      <c r="J33" s="8"/>
      <c r="K33" s="8"/>
      <c r="L33" s="8"/>
      <c r="M33" s="8"/>
      <c r="N33" s="8"/>
      <c r="O33" s="8"/>
      <c r="P33" s="23"/>
    </row>
    <row r="34" spans="2:16" ht="15" customHeight="1" x14ac:dyDescent="0.25">
      <c r="B34" s="20"/>
      <c r="C34" s="240" t="s">
        <v>57</v>
      </c>
      <c r="D34" s="240"/>
      <c r="E34" s="240"/>
      <c r="F34" s="240"/>
      <c r="G34" s="240"/>
      <c r="H34" s="240"/>
      <c r="I34" s="83"/>
      <c r="J34" s="240" t="s">
        <v>58</v>
      </c>
      <c r="K34" s="240"/>
      <c r="L34" s="240"/>
      <c r="M34" s="240"/>
      <c r="N34" s="240"/>
      <c r="O34" s="240"/>
      <c r="P34" s="23"/>
    </row>
    <row r="35" spans="2:16" x14ac:dyDescent="0.25">
      <c r="B35" s="20"/>
      <c r="C35" s="241" t="s">
        <v>26</v>
      </c>
      <c r="D35" s="241"/>
      <c r="E35" s="241"/>
      <c r="F35" s="241"/>
      <c r="G35" s="241"/>
      <c r="H35" s="241"/>
      <c r="I35" s="8"/>
      <c r="J35" s="241" t="s">
        <v>26</v>
      </c>
      <c r="K35" s="241"/>
      <c r="L35" s="241"/>
      <c r="M35" s="241"/>
      <c r="N35" s="241"/>
      <c r="O35" s="241"/>
      <c r="P35" s="23"/>
    </row>
    <row r="36" spans="2:16" x14ac:dyDescent="0.25">
      <c r="B36" s="20"/>
      <c r="C36" s="238" t="s">
        <v>12</v>
      </c>
      <c r="D36" s="239"/>
      <c r="E36" s="77" t="s">
        <v>60</v>
      </c>
      <c r="F36" s="78" t="s">
        <v>61</v>
      </c>
      <c r="G36" s="78" t="s">
        <v>59</v>
      </c>
      <c r="H36" s="78" t="s">
        <v>21</v>
      </c>
      <c r="I36" s="8"/>
      <c r="J36" s="238" t="s">
        <v>12</v>
      </c>
      <c r="K36" s="239"/>
      <c r="L36" s="77" t="s">
        <v>60</v>
      </c>
      <c r="M36" s="78" t="s">
        <v>61</v>
      </c>
      <c r="N36" s="78" t="s">
        <v>20</v>
      </c>
      <c r="O36" s="78" t="s">
        <v>21</v>
      </c>
      <c r="P36" s="23"/>
    </row>
    <row r="37" spans="2:16" x14ac:dyDescent="0.25">
      <c r="B37" s="20"/>
      <c r="C37" s="183" t="s">
        <v>48</v>
      </c>
      <c r="D37" s="184"/>
      <c r="E37" s="185">
        <v>208.46799999999999</v>
      </c>
      <c r="F37" s="185">
        <v>340.55340000000001</v>
      </c>
      <c r="G37" s="186">
        <f>+F37/F$57</f>
        <v>1</v>
      </c>
      <c r="H37" s="187">
        <f>IFERROR(F37/E37-1," - ")</f>
        <v>0.63360036072682635</v>
      </c>
      <c r="I37" s="179"/>
      <c r="J37" s="183" t="s">
        <v>55</v>
      </c>
      <c r="K37" s="192"/>
      <c r="L37" s="185">
        <v>2629.7159999999999</v>
      </c>
      <c r="M37" s="185">
        <v>6425.746070000002</v>
      </c>
      <c r="N37" s="186">
        <f>+M37/M$57</f>
        <v>1</v>
      </c>
      <c r="O37" s="187">
        <f>IFERROR(M37/L37-1," - ")</f>
        <v>1.4435133185484679</v>
      </c>
      <c r="P37" s="23"/>
    </row>
    <row r="38" spans="2:16" x14ac:dyDescent="0.25">
      <c r="B38" s="20"/>
      <c r="C38" s="188" t="s">
        <v>49</v>
      </c>
      <c r="D38" s="100"/>
      <c r="E38" s="25">
        <v>194.857</v>
      </c>
      <c r="F38" s="25">
        <v>340.55340000000001</v>
      </c>
      <c r="G38" s="109">
        <f t="shared" ref="G38:G57" si="7">+F38/F$57</f>
        <v>1</v>
      </c>
      <c r="H38" s="92">
        <f t="shared" ref="H38:H52" si="8">IFERROR(F38/E38-1," - ")</f>
        <v>0.74770934582796622</v>
      </c>
      <c r="I38" s="3"/>
      <c r="J38" s="188" t="s">
        <v>56</v>
      </c>
      <c r="K38" s="178"/>
      <c r="L38" s="104">
        <v>2629.7159999999999</v>
      </c>
      <c r="M38" s="104">
        <v>6425.746070000002</v>
      </c>
      <c r="N38" s="177">
        <f t="shared" ref="N38:N57" si="9">+M38/M$57</f>
        <v>1</v>
      </c>
      <c r="O38" s="92">
        <f t="shared" ref="O38:O57" si="10">IFERROR(M38/L38-1," - ")</f>
        <v>1.4435133185484679</v>
      </c>
      <c r="P38" s="23"/>
    </row>
    <row r="39" spans="2:16" x14ac:dyDescent="0.25">
      <c r="B39" s="20"/>
      <c r="C39" s="188" t="s">
        <v>50</v>
      </c>
      <c r="D39" s="100"/>
      <c r="E39" s="25">
        <v>13.611000000000001</v>
      </c>
      <c r="F39" s="25"/>
      <c r="G39" s="109">
        <f t="shared" si="7"/>
        <v>0</v>
      </c>
      <c r="H39" s="92">
        <f t="shared" si="8"/>
        <v>-1</v>
      </c>
      <c r="I39" s="3"/>
      <c r="J39" s="157"/>
      <c r="K39" s="102"/>
      <c r="L39" s="104"/>
      <c r="M39" s="104"/>
      <c r="N39" s="177"/>
      <c r="O39" s="92" t="str">
        <f t="shared" si="10"/>
        <v xml:space="preserve"> - </v>
      </c>
      <c r="P39" s="23"/>
    </row>
    <row r="40" spans="2:16" x14ac:dyDescent="0.25">
      <c r="B40" s="20"/>
      <c r="C40" s="189" t="s">
        <v>51</v>
      </c>
      <c r="D40" s="180"/>
      <c r="E40" s="181">
        <v>27</v>
      </c>
      <c r="F40" s="181"/>
      <c r="G40" s="182">
        <f t="shared" si="7"/>
        <v>0</v>
      </c>
      <c r="H40" s="190">
        <f t="shared" si="8"/>
        <v>-1</v>
      </c>
      <c r="I40" s="3"/>
      <c r="J40" s="157"/>
      <c r="K40" s="102"/>
      <c r="L40" s="104"/>
      <c r="M40" s="104"/>
      <c r="N40" s="177"/>
      <c r="O40" s="190" t="str">
        <f t="shared" si="10"/>
        <v xml:space="preserve"> - </v>
      </c>
      <c r="P40" s="23"/>
    </row>
    <row r="41" spans="2:16" x14ac:dyDescent="0.25">
      <c r="B41" s="20"/>
      <c r="C41" s="188" t="s">
        <v>52</v>
      </c>
      <c r="D41" s="100"/>
      <c r="E41" s="25">
        <v>27</v>
      </c>
      <c r="F41" s="25"/>
      <c r="G41" s="109">
        <f t="shared" si="7"/>
        <v>0</v>
      </c>
      <c r="H41" s="92">
        <f t="shared" si="8"/>
        <v>-1</v>
      </c>
      <c r="I41" s="3"/>
      <c r="J41" s="90"/>
      <c r="K41" s="102"/>
      <c r="L41" s="104"/>
      <c r="M41" s="104"/>
      <c r="N41" s="177"/>
      <c r="O41" s="92" t="str">
        <f t="shared" si="10"/>
        <v xml:space="preserve"> - </v>
      </c>
      <c r="P41" s="23"/>
    </row>
    <row r="42" spans="2:16" x14ac:dyDescent="0.25">
      <c r="B42" s="20"/>
      <c r="C42" s="189" t="s">
        <v>53</v>
      </c>
      <c r="D42" s="180"/>
      <c r="E42" s="181">
        <v>4.8600000000000003</v>
      </c>
      <c r="F42" s="181"/>
      <c r="G42" s="182">
        <f t="shared" si="7"/>
        <v>0</v>
      </c>
      <c r="H42" s="190">
        <f t="shared" si="8"/>
        <v>-1</v>
      </c>
      <c r="I42" s="3"/>
      <c r="J42" s="90"/>
      <c r="K42" s="102"/>
      <c r="L42" s="104"/>
      <c r="M42" s="104"/>
      <c r="N42" s="177"/>
      <c r="O42" s="190" t="str">
        <f t="shared" si="10"/>
        <v xml:space="preserve"> - </v>
      </c>
      <c r="P42" s="23"/>
    </row>
    <row r="43" spans="2:16" x14ac:dyDescent="0.25">
      <c r="B43" s="20"/>
      <c r="C43" s="188" t="s">
        <v>54</v>
      </c>
      <c r="D43" s="100"/>
      <c r="E43" s="25">
        <v>4.8600000000000003</v>
      </c>
      <c r="F43" s="25"/>
      <c r="G43" s="109">
        <f t="shared" si="7"/>
        <v>0</v>
      </c>
      <c r="H43" s="92">
        <f t="shared" si="8"/>
        <v>-1</v>
      </c>
      <c r="I43" s="3"/>
      <c r="J43" s="90"/>
      <c r="K43" s="102"/>
      <c r="L43" s="104"/>
      <c r="M43" s="104"/>
      <c r="N43" s="177"/>
      <c r="O43" s="92" t="str">
        <f t="shared" si="10"/>
        <v xml:space="preserve"> - </v>
      </c>
      <c r="P43" s="23"/>
    </row>
    <row r="44" spans="2:16" x14ac:dyDescent="0.25">
      <c r="B44" s="20"/>
      <c r="C44" s="84"/>
      <c r="D44" s="100"/>
      <c r="E44" s="25"/>
      <c r="F44" s="25"/>
      <c r="G44" s="109">
        <f t="shared" si="7"/>
        <v>0</v>
      </c>
      <c r="H44" s="92" t="str">
        <f t="shared" si="8"/>
        <v xml:space="preserve"> - </v>
      </c>
      <c r="I44" s="3"/>
      <c r="J44" s="90"/>
      <c r="K44" s="102"/>
      <c r="L44" s="104"/>
      <c r="M44" s="104"/>
      <c r="N44" s="177"/>
      <c r="O44" s="92" t="str">
        <f t="shared" si="10"/>
        <v xml:space="preserve"> - </v>
      </c>
      <c r="P44" s="23"/>
    </row>
    <row r="45" spans="2:16" x14ac:dyDescent="0.25">
      <c r="B45" s="20"/>
      <c r="C45" s="84"/>
      <c r="D45" s="100"/>
      <c r="E45" s="25"/>
      <c r="F45" s="25"/>
      <c r="G45" s="109">
        <f t="shared" si="7"/>
        <v>0</v>
      </c>
      <c r="H45" s="92" t="str">
        <f t="shared" si="8"/>
        <v xml:space="preserve"> - </v>
      </c>
      <c r="I45" s="3"/>
      <c r="J45" s="90"/>
      <c r="K45" s="102"/>
      <c r="L45" s="104"/>
      <c r="M45" s="104"/>
      <c r="N45" s="177"/>
      <c r="O45" s="92" t="str">
        <f t="shared" si="10"/>
        <v xml:space="preserve"> - </v>
      </c>
      <c r="P45" s="23"/>
    </row>
    <row r="46" spans="2:16" x14ac:dyDescent="0.25">
      <c r="B46" s="20"/>
      <c r="C46" s="84"/>
      <c r="D46" s="100"/>
      <c r="E46" s="25"/>
      <c r="F46" s="25"/>
      <c r="G46" s="109">
        <f t="shared" si="7"/>
        <v>0</v>
      </c>
      <c r="H46" s="92" t="str">
        <f t="shared" si="8"/>
        <v xml:space="preserve"> - </v>
      </c>
      <c r="I46" s="3"/>
      <c r="J46" s="90"/>
      <c r="K46" s="102"/>
      <c r="L46" s="104"/>
      <c r="M46" s="104"/>
      <c r="N46" s="177"/>
      <c r="O46" s="92" t="str">
        <f t="shared" si="10"/>
        <v xml:space="preserve"> - </v>
      </c>
      <c r="P46" s="23"/>
    </row>
    <row r="47" spans="2:16" x14ac:dyDescent="0.25">
      <c r="B47" s="20"/>
      <c r="C47" s="84"/>
      <c r="D47" s="100"/>
      <c r="E47" s="25"/>
      <c r="F47" s="25"/>
      <c r="G47" s="109">
        <f t="shared" si="7"/>
        <v>0</v>
      </c>
      <c r="H47" s="92" t="str">
        <f t="shared" si="8"/>
        <v xml:space="preserve"> - </v>
      </c>
      <c r="I47" s="3"/>
      <c r="J47" s="90"/>
      <c r="K47" s="102"/>
      <c r="L47" s="104"/>
      <c r="M47" s="104"/>
      <c r="N47" s="177"/>
      <c r="O47" s="92" t="str">
        <f t="shared" si="10"/>
        <v xml:space="preserve"> - </v>
      </c>
      <c r="P47" s="23"/>
    </row>
    <row r="48" spans="2:16" x14ac:dyDescent="0.25">
      <c r="B48" s="20"/>
      <c r="C48" s="84"/>
      <c r="D48" s="100"/>
      <c r="E48" s="25"/>
      <c r="F48" s="25"/>
      <c r="G48" s="109">
        <f t="shared" si="7"/>
        <v>0</v>
      </c>
      <c r="H48" s="92" t="str">
        <f t="shared" si="8"/>
        <v xml:space="preserve"> - </v>
      </c>
      <c r="I48" s="3"/>
      <c r="J48" s="90"/>
      <c r="K48" s="102"/>
      <c r="L48" s="104"/>
      <c r="M48" s="104"/>
      <c r="N48" s="177"/>
      <c r="O48" s="92" t="str">
        <f t="shared" si="10"/>
        <v xml:space="preserve"> - </v>
      </c>
      <c r="P48" s="23"/>
    </row>
    <row r="49" spans="2:16" x14ac:dyDescent="0.25">
      <c r="B49" s="20"/>
      <c r="C49" s="84"/>
      <c r="D49" s="100"/>
      <c r="E49" s="25"/>
      <c r="F49" s="25"/>
      <c r="G49" s="109">
        <f t="shared" si="7"/>
        <v>0</v>
      </c>
      <c r="H49" s="92" t="str">
        <f t="shared" si="8"/>
        <v xml:space="preserve"> - </v>
      </c>
      <c r="I49" s="3"/>
      <c r="J49" s="90"/>
      <c r="K49" s="102"/>
      <c r="L49" s="104"/>
      <c r="M49" s="104"/>
      <c r="N49" s="177"/>
      <c r="O49" s="92" t="str">
        <f t="shared" si="10"/>
        <v xml:space="preserve"> - </v>
      </c>
      <c r="P49" s="23"/>
    </row>
    <row r="50" spans="2:16" x14ac:dyDescent="0.25">
      <c r="B50" s="20"/>
      <c r="C50" s="84"/>
      <c r="D50" s="100"/>
      <c r="E50" s="25"/>
      <c r="F50" s="25"/>
      <c r="G50" s="109">
        <f t="shared" si="7"/>
        <v>0</v>
      </c>
      <c r="H50" s="92" t="str">
        <f t="shared" si="8"/>
        <v xml:space="preserve"> - </v>
      </c>
      <c r="I50" s="3"/>
      <c r="J50" s="90"/>
      <c r="K50" s="102"/>
      <c r="L50" s="104"/>
      <c r="M50" s="104"/>
      <c r="N50" s="177"/>
      <c r="O50" s="92" t="str">
        <f t="shared" si="10"/>
        <v xml:space="preserve"> - </v>
      </c>
      <c r="P50" s="23"/>
    </row>
    <row r="51" spans="2:16" x14ac:dyDescent="0.25">
      <c r="B51" s="20"/>
      <c r="C51" s="84"/>
      <c r="D51" s="100"/>
      <c r="E51" s="25"/>
      <c r="F51" s="25"/>
      <c r="G51" s="109">
        <f t="shared" si="7"/>
        <v>0</v>
      </c>
      <c r="H51" s="92" t="str">
        <f t="shared" si="8"/>
        <v xml:space="preserve"> - </v>
      </c>
      <c r="I51" s="3"/>
      <c r="J51" s="90"/>
      <c r="K51" s="102"/>
      <c r="L51" s="104"/>
      <c r="M51" s="104"/>
      <c r="N51" s="177"/>
      <c r="O51" s="92" t="str">
        <f t="shared" si="10"/>
        <v xml:space="preserve"> - </v>
      </c>
      <c r="P51" s="23"/>
    </row>
    <row r="52" spans="2:16" x14ac:dyDescent="0.25">
      <c r="B52" s="20"/>
      <c r="C52" s="84"/>
      <c r="D52" s="105"/>
      <c r="E52" s="25"/>
      <c r="F52" s="25"/>
      <c r="G52" s="109">
        <f t="shared" si="7"/>
        <v>0</v>
      </c>
      <c r="H52" s="92" t="str">
        <f t="shared" si="8"/>
        <v xml:space="preserve"> - </v>
      </c>
      <c r="I52" s="3"/>
      <c r="J52" s="90"/>
      <c r="K52" s="147"/>
      <c r="L52" s="104"/>
      <c r="M52" s="104"/>
      <c r="N52" s="177"/>
      <c r="O52" s="92" t="str">
        <f t="shared" si="10"/>
        <v xml:space="preserve"> - </v>
      </c>
      <c r="P52" s="23"/>
    </row>
    <row r="53" spans="2:16" x14ac:dyDescent="0.25">
      <c r="B53" s="20"/>
      <c r="C53" s="84"/>
      <c r="D53" s="100"/>
      <c r="E53" s="25"/>
      <c r="F53" s="25"/>
      <c r="G53" s="109">
        <f t="shared" si="7"/>
        <v>0</v>
      </c>
      <c r="H53" s="92" t="str">
        <f t="shared" ref="H53:H57" si="11">IFERROR(F53/E53-1," - ")</f>
        <v xml:space="preserve"> - </v>
      </c>
      <c r="I53" s="3"/>
      <c r="J53" s="90"/>
      <c r="K53" s="102"/>
      <c r="L53" s="104"/>
      <c r="M53" s="104"/>
      <c r="N53" s="177"/>
      <c r="O53" s="92" t="str">
        <f t="shared" si="10"/>
        <v xml:space="preserve"> - </v>
      </c>
      <c r="P53" s="23"/>
    </row>
    <row r="54" spans="2:16" x14ac:dyDescent="0.25">
      <c r="B54" s="20"/>
      <c r="C54" s="84"/>
      <c r="D54" s="100"/>
      <c r="E54" s="25"/>
      <c r="F54" s="25"/>
      <c r="G54" s="177">
        <f t="shared" si="7"/>
        <v>0</v>
      </c>
      <c r="H54" s="86" t="str">
        <f t="shared" si="11"/>
        <v xml:space="preserve"> - </v>
      </c>
      <c r="I54" s="8"/>
      <c r="J54" s="84"/>
      <c r="K54" s="100"/>
      <c r="L54" s="25"/>
      <c r="M54" s="25"/>
      <c r="N54" s="177"/>
      <c r="O54" s="86" t="str">
        <f t="shared" si="10"/>
        <v xml:space="preserve"> - </v>
      </c>
      <c r="P54" s="23"/>
    </row>
    <row r="55" spans="2:16" x14ac:dyDescent="0.25">
      <c r="B55" s="20"/>
      <c r="C55" s="84"/>
      <c r="D55" s="100"/>
      <c r="E55" s="25"/>
      <c r="F55" s="25"/>
      <c r="G55" s="177">
        <f t="shared" si="7"/>
        <v>0</v>
      </c>
      <c r="H55" s="86" t="str">
        <f t="shared" si="11"/>
        <v xml:space="preserve"> - </v>
      </c>
      <c r="I55" s="8"/>
      <c r="J55" s="84"/>
      <c r="K55" s="100"/>
      <c r="L55" s="25"/>
      <c r="M55" s="25"/>
      <c r="N55" s="177"/>
      <c r="O55" s="86" t="str">
        <f t="shared" si="10"/>
        <v xml:space="preserve"> - </v>
      </c>
      <c r="P55" s="23"/>
    </row>
    <row r="56" spans="2:16" x14ac:dyDescent="0.25">
      <c r="B56" s="20"/>
      <c r="C56" s="85"/>
      <c r="D56" s="101"/>
      <c r="E56" s="62"/>
      <c r="F56" s="62"/>
      <c r="G56" s="191">
        <f t="shared" si="7"/>
        <v>0</v>
      </c>
      <c r="H56" s="87" t="str">
        <f t="shared" si="11"/>
        <v xml:space="preserve"> - </v>
      </c>
      <c r="I56" s="8"/>
      <c r="J56" s="85"/>
      <c r="K56" s="101"/>
      <c r="L56" s="62"/>
      <c r="M56" s="62"/>
      <c r="N56" s="191"/>
      <c r="O56" s="87" t="str">
        <f t="shared" si="10"/>
        <v xml:space="preserve"> - </v>
      </c>
      <c r="P56" s="23"/>
    </row>
    <row r="57" spans="2:16" x14ac:dyDescent="0.25">
      <c r="B57" s="20"/>
      <c r="C57" s="97" t="s">
        <v>3</v>
      </c>
      <c r="D57" s="98"/>
      <c r="E57" s="88">
        <v>240.328</v>
      </c>
      <c r="F57" s="88">
        <v>340.55340000000001</v>
      </c>
      <c r="G57" s="74">
        <f t="shared" si="7"/>
        <v>1</v>
      </c>
      <c r="H57" s="99">
        <f t="shared" si="11"/>
        <v>0.41703588429146832</v>
      </c>
      <c r="I57" s="8"/>
      <c r="J57" s="97" t="s">
        <v>14</v>
      </c>
      <c r="K57" s="98"/>
      <c r="L57" s="88">
        <v>2629.7159999999999</v>
      </c>
      <c r="M57" s="88">
        <v>6425.746070000002</v>
      </c>
      <c r="N57" s="74">
        <f t="shared" si="9"/>
        <v>1</v>
      </c>
      <c r="O57" s="99">
        <f t="shared" si="10"/>
        <v>1.4435133185484679</v>
      </c>
      <c r="P57" s="23"/>
    </row>
    <row r="58" spans="2:16" x14ac:dyDescent="0.25">
      <c r="B58" s="20"/>
      <c r="C58" s="82" t="s">
        <v>25</v>
      </c>
      <c r="D58" s="8"/>
      <c r="E58" s="32"/>
      <c r="F58" s="8"/>
      <c r="G58" s="8"/>
      <c r="H58" s="8"/>
      <c r="I58" s="8"/>
      <c r="J58" s="82" t="s">
        <v>25</v>
      </c>
      <c r="K58" s="8"/>
      <c r="L58" s="8"/>
      <c r="M58" s="8"/>
      <c r="N58" s="8"/>
      <c r="O58" s="8"/>
      <c r="P58" s="23"/>
    </row>
    <row r="59" spans="2:16" x14ac:dyDescent="0.25">
      <c r="B59" s="20"/>
      <c r="C59" s="82"/>
      <c r="D59" s="8"/>
      <c r="E59" s="32"/>
      <c r="F59" s="8"/>
      <c r="G59" s="8"/>
      <c r="H59" s="8"/>
      <c r="I59" s="8"/>
      <c r="J59" s="82"/>
      <c r="K59" s="8"/>
      <c r="L59" s="8"/>
      <c r="M59" s="8"/>
      <c r="N59" s="8"/>
      <c r="O59" s="8"/>
      <c r="P59" s="23"/>
    </row>
    <row r="60" spans="2:16" x14ac:dyDescent="0.2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24"/>
    </row>
    <row r="63" spans="2:16" x14ac:dyDescent="0.25">
      <c r="B63" s="19" t="s">
        <v>28</v>
      </c>
      <c r="C63" s="9"/>
      <c r="D63" s="9"/>
      <c r="E63" s="9"/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22"/>
    </row>
    <row r="64" spans="2:16" ht="15" customHeight="1" x14ac:dyDescent="0.25">
      <c r="B64" s="20"/>
      <c r="C64" s="235"/>
      <c r="D64" s="235"/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235"/>
      <c r="P64" s="23"/>
    </row>
    <row r="65" spans="2:16" x14ac:dyDescent="0.25">
      <c r="B65" s="20"/>
      <c r="C65" s="240" t="s">
        <v>116</v>
      </c>
      <c r="D65" s="240"/>
      <c r="E65" s="240"/>
      <c r="F65" s="240"/>
      <c r="G65" s="240"/>
      <c r="H65" s="240"/>
      <c r="I65" s="111"/>
      <c r="J65" s="240" t="s">
        <v>117</v>
      </c>
      <c r="K65" s="240"/>
      <c r="L65" s="240"/>
      <c r="M65" s="240"/>
      <c r="N65" s="240"/>
      <c r="O65" s="240"/>
      <c r="P65" s="23"/>
    </row>
    <row r="66" spans="2:16" x14ac:dyDescent="0.25">
      <c r="B66" s="20"/>
      <c r="C66" s="241" t="s">
        <v>26</v>
      </c>
      <c r="D66" s="241"/>
      <c r="E66" s="241"/>
      <c r="F66" s="241"/>
      <c r="G66" s="241"/>
      <c r="H66" s="241"/>
      <c r="I66" s="8"/>
      <c r="J66" s="241" t="s">
        <v>26</v>
      </c>
      <c r="K66" s="241"/>
      <c r="L66" s="241"/>
      <c r="M66" s="241"/>
      <c r="N66" s="241"/>
      <c r="O66" s="241"/>
      <c r="P66" s="23"/>
    </row>
    <row r="67" spans="2:16" x14ac:dyDescent="0.25">
      <c r="B67" s="20"/>
      <c r="C67" s="238" t="s">
        <v>32</v>
      </c>
      <c r="D67" s="239"/>
      <c r="E67" s="77" t="s">
        <v>60</v>
      </c>
      <c r="F67" s="78" t="s">
        <v>61</v>
      </c>
      <c r="G67" s="78" t="s">
        <v>59</v>
      </c>
      <c r="H67" s="78" t="s">
        <v>21</v>
      </c>
      <c r="I67" s="8"/>
      <c r="J67" s="238" t="s">
        <v>12</v>
      </c>
      <c r="K67" s="239"/>
      <c r="L67" s="77" t="s">
        <v>60</v>
      </c>
      <c r="M67" s="78" t="s">
        <v>61</v>
      </c>
      <c r="N67" s="78" t="s">
        <v>20</v>
      </c>
      <c r="O67" s="78" t="s">
        <v>21</v>
      </c>
      <c r="P67" s="23"/>
    </row>
    <row r="68" spans="2:16" x14ac:dyDescent="0.25">
      <c r="B68" s="20"/>
      <c r="C68" s="148" t="s">
        <v>111</v>
      </c>
      <c r="D68" s="149"/>
      <c r="E68" s="214">
        <v>13.611000000000001</v>
      </c>
      <c r="F68" s="154"/>
      <c r="G68" s="215">
        <f t="shared" ref="G68:G77" si="12">+F68/F$86</f>
        <v>0</v>
      </c>
      <c r="H68" s="216">
        <f>IFERROR(F68/E68-1," - ")</f>
        <v>-1</v>
      </c>
      <c r="I68" s="3"/>
      <c r="J68" s="148" t="s">
        <v>112</v>
      </c>
      <c r="K68" s="149"/>
      <c r="L68" s="214">
        <v>356.54200000000003</v>
      </c>
      <c r="M68" s="154">
        <v>1504.0693599999997</v>
      </c>
      <c r="N68" s="117">
        <f t="shared" ref="N68:N79" si="13">+M68/M$86</f>
        <v>0.23406921836237449</v>
      </c>
      <c r="O68" s="115">
        <f>IFERROR(M68/L68-1," - ")</f>
        <v>3.2184913979278731</v>
      </c>
      <c r="P68" s="146"/>
    </row>
    <row r="69" spans="2:16" x14ac:dyDescent="0.25">
      <c r="B69" s="20"/>
      <c r="C69" s="150" t="s">
        <v>112</v>
      </c>
      <c r="D69" s="151"/>
      <c r="E69" s="217">
        <v>27</v>
      </c>
      <c r="F69" s="156"/>
      <c r="G69" s="218">
        <f t="shared" si="12"/>
        <v>0</v>
      </c>
      <c r="H69" s="219">
        <f t="shared" ref="H69:H86" si="14">IFERROR(F69/E69-1," - ")</f>
        <v>-1</v>
      </c>
      <c r="I69" s="3"/>
      <c r="J69" s="150" t="s">
        <v>110</v>
      </c>
      <c r="K69" s="151"/>
      <c r="L69" s="217">
        <v>318.29200000000003</v>
      </c>
      <c r="M69" s="156">
        <v>1366.6190799999999</v>
      </c>
      <c r="N69" s="109">
        <f t="shared" si="13"/>
        <v>0.2126786625416712</v>
      </c>
      <c r="O69" s="106">
        <f t="shared" ref="O69:O79" si="15">IFERROR(M69/L69-1," - ")</f>
        <v>3.293601724202933</v>
      </c>
      <c r="P69" s="146"/>
    </row>
    <row r="70" spans="2:16" x14ac:dyDescent="0.25">
      <c r="B70" s="20"/>
      <c r="C70" s="152" t="s">
        <v>114</v>
      </c>
      <c r="D70" s="153"/>
      <c r="E70" s="220">
        <v>194.857</v>
      </c>
      <c r="F70" s="155">
        <v>340.55340000000001</v>
      </c>
      <c r="G70" s="182">
        <f t="shared" si="12"/>
        <v>1</v>
      </c>
      <c r="H70" s="221">
        <f t="shared" si="14"/>
        <v>0.74770934582796622</v>
      </c>
      <c r="I70" s="3"/>
      <c r="J70" s="152" t="s">
        <v>109</v>
      </c>
      <c r="K70" s="153"/>
      <c r="L70" s="220">
        <v>516.18299999999999</v>
      </c>
      <c r="M70" s="155">
        <v>1092.44409</v>
      </c>
      <c r="N70" s="109">
        <f t="shared" si="13"/>
        <v>0.17001046697134733</v>
      </c>
      <c r="O70" s="106">
        <f t="shared" si="15"/>
        <v>1.1163891294366532</v>
      </c>
      <c r="P70" s="146"/>
    </row>
    <row r="71" spans="2:16" x14ac:dyDescent="0.25">
      <c r="B71" s="20"/>
      <c r="C71" s="90" t="s">
        <v>123</v>
      </c>
      <c r="D71" s="91"/>
      <c r="E71" s="104">
        <v>4.8600000000000003</v>
      </c>
      <c r="F71" s="89"/>
      <c r="G71" s="109">
        <f t="shared" si="12"/>
        <v>0</v>
      </c>
      <c r="H71" s="106">
        <f t="shared" si="14"/>
        <v>-1</v>
      </c>
      <c r="I71" s="3"/>
      <c r="J71" s="90" t="s">
        <v>123</v>
      </c>
      <c r="K71" s="91"/>
      <c r="L71" s="104">
        <v>690.22700000000009</v>
      </c>
      <c r="M71" s="89">
        <v>1044.9145599999999</v>
      </c>
      <c r="N71" s="109">
        <f t="shared" si="13"/>
        <v>0.16261373366096926</v>
      </c>
      <c r="O71" s="106">
        <f t="shared" si="15"/>
        <v>0.51387088595491015</v>
      </c>
      <c r="P71" s="146"/>
    </row>
    <row r="72" spans="2:16" x14ac:dyDescent="0.25">
      <c r="B72" s="20"/>
      <c r="C72" s="90"/>
      <c r="D72" s="91"/>
      <c r="E72" s="104"/>
      <c r="F72" s="89"/>
      <c r="G72" s="109">
        <f t="shared" si="12"/>
        <v>0</v>
      </c>
      <c r="H72" s="106" t="str">
        <f t="shared" si="14"/>
        <v xml:space="preserve"> - </v>
      </c>
      <c r="I72" s="3"/>
      <c r="J72" s="90" t="s">
        <v>119</v>
      </c>
      <c r="K72" s="91"/>
      <c r="L72" s="104">
        <v>300.91700000000003</v>
      </c>
      <c r="M72" s="89">
        <v>590.41130999999996</v>
      </c>
      <c r="N72" s="109">
        <f t="shared" si="13"/>
        <v>9.1882141554964991E-2</v>
      </c>
      <c r="O72" s="106">
        <f t="shared" si="15"/>
        <v>0.96204039652129958</v>
      </c>
      <c r="P72" s="146"/>
    </row>
    <row r="73" spans="2:16" x14ac:dyDescent="0.25">
      <c r="B73" s="20"/>
      <c r="C73" s="90"/>
      <c r="D73" s="91"/>
      <c r="E73" s="104"/>
      <c r="F73" s="89"/>
      <c r="G73" s="109">
        <f t="shared" si="12"/>
        <v>0</v>
      </c>
      <c r="H73" s="106" t="str">
        <f t="shared" si="14"/>
        <v xml:space="preserve"> - </v>
      </c>
      <c r="I73" s="3"/>
      <c r="J73" s="90" t="s">
        <v>125</v>
      </c>
      <c r="K73" s="91"/>
      <c r="L73" s="104">
        <v>84.903999999999996</v>
      </c>
      <c r="M73" s="89">
        <v>437.08091999999994</v>
      </c>
      <c r="N73" s="109">
        <f t="shared" si="13"/>
        <v>6.8020260252830048E-2</v>
      </c>
      <c r="O73" s="106">
        <f t="shared" si="15"/>
        <v>4.14794261754452</v>
      </c>
      <c r="P73" s="23"/>
    </row>
    <row r="74" spans="2:16" x14ac:dyDescent="0.25">
      <c r="B74" s="20"/>
      <c r="C74" s="90"/>
      <c r="D74" s="91"/>
      <c r="E74" s="104"/>
      <c r="F74" s="89"/>
      <c r="G74" s="109">
        <f t="shared" si="12"/>
        <v>0</v>
      </c>
      <c r="H74" s="106" t="str">
        <f t="shared" si="14"/>
        <v xml:space="preserve"> - </v>
      </c>
      <c r="I74" s="3"/>
      <c r="J74" s="90" t="s">
        <v>122</v>
      </c>
      <c r="K74" s="91"/>
      <c r="L74" s="104"/>
      <c r="M74" s="89">
        <v>163.98148000000003</v>
      </c>
      <c r="N74" s="109">
        <f t="shared" si="13"/>
        <v>2.5519446024420949E-2</v>
      </c>
      <c r="O74" s="106" t="str">
        <f t="shared" si="15"/>
        <v xml:space="preserve"> - </v>
      </c>
      <c r="P74" s="23"/>
    </row>
    <row r="75" spans="2:16" x14ac:dyDescent="0.25">
      <c r="B75" s="20"/>
      <c r="C75" s="90"/>
      <c r="D75" s="91"/>
      <c r="E75" s="104"/>
      <c r="F75" s="89"/>
      <c r="G75" s="109">
        <f t="shared" si="12"/>
        <v>0</v>
      </c>
      <c r="H75" s="106" t="str">
        <f t="shared" si="14"/>
        <v xml:space="preserve"> - </v>
      </c>
      <c r="I75" s="3"/>
      <c r="J75" s="90" t="s">
        <v>124</v>
      </c>
      <c r="K75" s="91"/>
      <c r="L75" s="104">
        <v>66.932000000000002</v>
      </c>
      <c r="M75" s="89">
        <v>84.903509999999997</v>
      </c>
      <c r="N75" s="109">
        <f t="shared" si="13"/>
        <v>1.321301979180139E-2</v>
      </c>
      <c r="O75" s="106">
        <f t="shared" si="15"/>
        <v>0.2685040040638258</v>
      </c>
      <c r="P75" s="23"/>
    </row>
    <row r="76" spans="2:16" x14ac:dyDescent="0.25">
      <c r="B76" s="20"/>
      <c r="C76" s="90"/>
      <c r="D76" s="91"/>
      <c r="E76" s="104"/>
      <c r="F76" s="89"/>
      <c r="G76" s="109">
        <f t="shared" si="12"/>
        <v>0</v>
      </c>
      <c r="H76" s="106" t="str">
        <f t="shared" si="14"/>
        <v xml:space="preserve"> - </v>
      </c>
      <c r="I76" s="3"/>
      <c r="J76" s="90" t="s">
        <v>121</v>
      </c>
      <c r="K76" s="91"/>
      <c r="L76" s="104"/>
      <c r="M76" s="89">
        <v>79.482699999999994</v>
      </c>
      <c r="N76" s="109">
        <f t="shared" si="13"/>
        <v>1.2369411914840886E-2</v>
      </c>
      <c r="O76" s="106" t="str">
        <f t="shared" si="15"/>
        <v xml:space="preserve"> - </v>
      </c>
      <c r="P76" s="23"/>
    </row>
    <row r="77" spans="2:16" x14ac:dyDescent="0.25">
      <c r="B77" s="20"/>
      <c r="C77" s="90"/>
      <c r="D77" s="91"/>
      <c r="E77" s="104"/>
      <c r="F77" s="89"/>
      <c r="G77" s="109">
        <f t="shared" si="12"/>
        <v>0</v>
      </c>
      <c r="H77" s="106" t="str">
        <f t="shared" si="14"/>
        <v xml:space="preserve"> - </v>
      </c>
      <c r="I77" s="3"/>
      <c r="J77" s="90" t="s">
        <v>120</v>
      </c>
      <c r="K77" s="91"/>
      <c r="L77" s="104"/>
      <c r="M77" s="89">
        <v>61.839060000000003</v>
      </c>
      <c r="N77" s="109">
        <f t="shared" si="13"/>
        <v>9.6236389247793611E-3</v>
      </c>
      <c r="O77" s="106" t="str">
        <f t="shared" si="15"/>
        <v xml:space="preserve"> - </v>
      </c>
      <c r="P77" s="23"/>
    </row>
    <row r="78" spans="2:16" x14ac:dyDescent="0.25">
      <c r="B78" s="20"/>
      <c r="C78" s="90"/>
      <c r="D78" s="91"/>
      <c r="E78" s="104"/>
      <c r="F78" s="89"/>
      <c r="G78" s="109">
        <f t="shared" ref="G78:G84" si="16">+F78/F$86</f>
        <v>0</v>
      </c>
      <c r="H78" s="106" t="str">
        <f t="shared" ref="H78:H84" si="17">IFERROR(F78/E78-1," - ")</f>
        <v xml:space="preserve"> - </v>
      </c>
      <c r="I78" s="3"/>
      <c r="J78" s="90" t="s">
        <v>113</v>
      </c>
      <c r="K78" s="91"/>
      <c r="L78" s="104">
        <v>133.864</v>
      </c>
      <c r="M78" s="89"/>
      <c r="N78" s="109">
        <f t="shared" si="13"/>
        <v>0</v>
      </c>
      <c r="O78" s="106">
        <f t="shared" si="15"/>
        <v>-1</v>
      </c>
      <c r="P78" s="23"/>
    </row>
    <row r="79" spans="2:16" x14ac:dyDescent="0.25">
      <c r="B79" s="20"/>
      <c r="C79" s="90"/>
      <c r="D79" s="91"/>
      <c r="E79" s="104"/>
      <c r="F79" s="89"/>
      <c r="G79" s="109">
        <f t="shared" si="16"/>
        <v>0</v>
      </c>
      <c r="H79" s="106" t="str">
        <f t="shared" si="17"/>
        <v xml:space="preserve"> - </v>
      </c>
      <c r="I79" s="3"/>
      <c r="J79" s="90" t="s">
        <v>118</v>
      </c>
      <c r="K79" s="91"/>
      <c r="L79" s="104">
        <v>161.85500000000002</v>
      </c>
      <c r="M79" s="89"/>
      <c r="N79" s="109">
        <f t="shared" si="13"/>
        <v>0</v>
      </c>
      <c r="O79" s="106">
        <f t="shared" si="15"/>
        <v>-1</v>
      </c>
      <c r="P79" s="23"/>
    </row>
    <row r="80" spans="2:16" x14ac:dyDescent="0.25">
      <c r="B80" s="20"/>
      <c r="C80" s="90"/>
      <c r="D80" s="91"/>
      <c r="E80" s="104"/>
      <c r="F80" s="89"/>
      <c r="G80" s="109">
        <f t="shared" si="16"/>
        <v>0</v>
      </c>
      <c r="H80" s="106" t="str">
        <f t="shared" si="17"/>
        <v xml:space="preserve"> - </v>
      </c>
      <c r="I80" s="3"/>
      <c r="J80" s="90"/>
      <c r="K80" s="91"/>
      <c r="L80" s="104"/>
      <c r="M80" s="89"/>
      <c r="N80" s="109">
        <f t="shared" ref="N80:N84" si="18">+M80/M$86</f>
        <v>0</v>
      </c>
      <c r="O80" s="106" t="str">
        <f t="shared" ref="O80:O84" si="19">IFERROR(M80/L80-1," - ")</f>
        <v xml:space="preserve"> - </v>
      </c>
      <c r="P80" s="23"/>
    </row>
    <row r="81" spans="2:16" x14ac:dyDescent="0.25">
      <c r="B81" s="20"/>
      <c r="C81" s="90"/>
      <c r="D81" s="91"/>
      <c r="E81" s="104"/>
      <c r="F81" s="118"/>
      <c r="G81" s="109">
        <f t="shared" si="16"/>
        <v>0</v>
      </c>
      <c r="H81" s="106" t="str">
        <f t="shared" si="17"/>
        <v xml:space="preserve"> - </v>
      </c>
      <c r="I81" s="3"/>
      <c r="J81" s="90"/>
      <c r="K81" s="91"/>
      <c r="L81" s="104"/>
      <c r="M81" s="118"/>
      <c r="N81" s="109">
        <f t="shared" si="18"/>
        <v>0</v>
      </c>
      <c r="O81" s="106" t="str">
        <f t="shared" si="19"/>
        <v xml:space="preserve"> - </v>
      </c>
      <c r="P81" s="23"/>
    </row>
    <row r="82" spans="2:16" x14ac:dyDescent="0.25">
      <c r="B82" s="20"/>
      <c r="C82" s="90"/>
      <c r="D82" s="91"/>
      <c r="E82" s="104"/>
      <c r="F82" s="89"/>
      <c r="G82" s="109">
        <f t="shared" si="16"/>
        <v>0</v>
      </c>
      <c r="H82" s="106" t="str">
        <f t="shared" si="17"/>
        <v xml:space="preserve"> - </v>
      </c>
      <c r="I82" s="3"/>
      <c r="J82" s="90"/>
      <c r="K82" s="91"/>
      <c r="L82" s="104"/>
      <c r="M82" s="89"/>
      <c r="N82" s="109">
        <f t="shared" si="18"/>
        <v>0</v>
      </c>
      <c r="O82" s="106" t="str">
        <f t="shared" si="19"/>
        <v xml:space="preserve"> - </v>
      </c>
      <c r="P82" s="23"/>
    </row>
    <row r="83" spans="2:16" x14ac:dyDescent="0.25">
      <c r="B83" s="20"/>
      <c r="C83" s="90"/>
      <c r="D83" s="96"/>
      <c r="E83" s="104"/>
      <c r="F83" s="89"/>
      <c r="G83" s="109">
        <f t="shared" si="16"/>
        <v>0</v>
      </c>
      <c r="H83" s="106" t="str">
        <f t="shared" si="17"/>
        <v xml:space="preserve"> - </v>
      </c>
      <c r="I83" s="3"/>
      <c r="J83" s="90"/>
      <c r="K83" s="96"/>
      <c r="L83" s="104"/>
      <c r="M83" s="89"/>
      <c r="N83" s="109">
        <f t="shared" si="18"/>
        <v>0</v>
      </c>
      <c r="O83" s="106" t="str">
        <f t="shared" si="19"/>
        <v xml:space="preserve"> - </v>
      </c>
      <c r="P83" s="23"/>
    </row>
    <row r="84" spans="2:16" x14ac:dyDescent="0.25">
      <c r="B84" s="20"/>
      <c r="C84" s="90"/>
      <c r="D84" s="91"/>
      <c r="E84" s="104"/>
      <c r="F84" s="89"/>
      <c r="G84" s="109">
        <f t="shared" si="16"/>
        <v>0</v>
      </c>
      <c r="H84" s="106" t="str">
        <f t="shared" si="17"/>
        <v xml:space="preserve"> - </v>
      </c>
      <c r="I84" s="3"/>
      <c r="J84" s="90"/>
      <c r="K84" s="91"/>
      <c r="L84" s="104"/>
      <c r="M84" s="89"/>
      <c r="N84" s="109">
        <f t="shared" si="18"/>
        <v>0</v>
      </c>
      <c r="O84" s="106" t="str">
        <f t="shared" si="19"/>
        <v xml:space="preserve"> - </v>
      </c>
      <c r="P84" s="23"/>
    </row>
    <row r="85" spans="2:16" x14ac:dyDescent="0.25">
      <c r="B85" s="20"/>
      <c r="C85" s="93"/>
      <c r="D85" s="94"/>
      <c r="E85" s="107"/>
      <c r="F85" s="95"/>
      <c r="G85" s="110">
        <f>+F85/F$86</f>
        <v>0</v>
      </c>
      <c r="H85" s="108" t="str">
        <f t="shared" si="14"/>
        <v xml:space="preserve"> - </v>
      </c>
      <c r="I85" s="3"/>
      <c r="J85" s="93"/>
      <c r="K85" s="94"/>
      <c r="L85" s="107"/>
      <c r="M85" s="95"/>
      <c r="N85" s="110">
        <f>+M85/M$86</f>
        <v>0</v>
      </c>
      <c r="O85" s="108" t="str">
        <f t="shared" ref="O85" si="20">IFERROR(M85/L85-1," - ")</f>
        <v xml:space="preserve"> - </v>
      </c>
      <c r="P85" s="23"/>
    </row>
    <row r="86" spans="2:16" x14ac:dyDescent="0.25">
      <c r="B86" s="20"/>
      <c r="C86" s="97" t="s">
        <v>3</v>
      </c>
      <c r="D86" s="98"/>
      <c r="E86" s="88">
        <f>SUM(E68:E85)</f>
        <v>240.32800000000003</v>
      </c>
      <c r="F86" s="88">
        <f>SUM(F68:F85)</f>
        <v>340.55340000000001</v>
      </c>
      <c r="G86" s="74">
        <f>+F86/F$86</f>
        <v>1</v>
      </c>
      <c r="H86" s="99">
        <f t="shared" si="14"/>
        <v>0.4170358842914681</v>
      </c>
      <c r="I86" s="8"/>
      <c r="J86" s="97" t="s">
        <v>14</v>
      </c>
      <c r="K86" s="98"/>
      <c r="L86" s="88">
        <f>SUM(L68:L85)</f>
        <v>2629.7159999999999</v>
      </c>
      <c r="M86" s="88">
        <f>SUM(M68:M85)</f>
        <v>6425.7460700000001</v>
      </c>
      <c r="N86" s="74">
        <f>+M86/M$86</f>
        <v>1</v>
      </c>
      <c r="O86" s="99">
        <f t="shared" ref="O86" si="21">IFERROR(M86/L86-1," - ")</f>
        <v>1.443513318548467</v>
      </c>
      <c r="P86" s="23"/>
    </row>
    <row r="87" spans="2:16" x14ac:dyDescent="0.25">
      <c r="B87" s="20"/>
      <c r="C87" s="82" t="s">
        <v>25</v>
      </c>
      <c r="D87" s="8"/>
      <c r="E87" s="32"/>
      <c r="F87" s="8"/>
      <c r="G87" s="8"/>
      <c r="H87" s="8"/>
      <c r="I87" s="8"/>
      <c r="J87" s="82" t="s">
        <v>25</v>
      </c>
      <c r="K87" s="8"/>
      <c r="L87" s="8"/>
      <c r="M87" s="8"/>
      <c r="N87" s="8"/>
      <c r="O87" s="8"/>
      <c r="P87" s="23"/>
    </row>
    <row r="88" spans="2:16" x14ac:dyDescent="0.25">
      <c r="B88" s="20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23"/>
    </row>
    <row r="89" spans="2:16" x14ac:dyDescent="0.25"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24"/>
    </row>
  </sheetData>
  <sortState ref="C68:F79">
    <sortCondition descending="1" ref="F68:F79"/>
  </sortState>
  <mergeCells count="18">
    <mergeCell ref="C36:D36"/>
    <mergeCell ref="J36:K36"/>
    <mergeCell ref="C35:H35"/>
    <mergeCell ref="J35:O35"/>
    <mergeCell ref="C34:H34"/>
    <mergeCell ref="J34:O34"/>
    <mergeCell ref="C7:O8"/>
    <mergeCell ref="F11:G11"/>
    <mergeCell ref="F10:L10"/>
    <mergeCell ref="F9:L9"/>
    <mergeCell ref="B1:P1"/>
    <mergeCell ref="C64:O64"/>
    <mergeCell ref="C67:D67"/>
    <mergeCell ref="J67:K67"/>
    <mergeCell ref="C65:H65"/>
    <mergeCell ref="J65:O65"/>
    <mergeCell ref="C66:H66"/>
    <mergeCell ref="J66:O66"/>
  </mergeCells>
  <pageMargins left="0.7" right="0.7" top="0.75" bottom="0.75" header="0.3" footer="0.3"/>
  <pageSetup orientation="portrait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2AC795E4-C0E4-4041-A2D3-10A0869662BC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L12:L27</xm:sqref>
        </x14:conditionalFormatting>
        <x14:conditionalFormatting xmlns:xm="http://schemas.microsoft.com/office/excel/2006/main">
          <x14:cfRule type="iconSet" priority="2" id="{226C3918-3D3D-4D47-88A7-53DDD8EFE801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H37:H57</xm:sqref>
        </x14:conditionalFormatting>
        <x14:conditionalFormatting xmlns:xm="http://schemas.microsoft.com/office/excel/2006/main">
          <x14:cfRule type="iconSet" priority="1" id="{922EDF63-2DAC-45F2-9F08-C07B493406CE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O37:O57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9"/>
  <sheetViews>
    <sheetView zoomScaleNormal="100" workbookViewId="0">
      <selection activeCell="B1" sqref="B1:P1"/>
    </sheetView>
  </sheetViews>
  <sheetFormatPr baseColWidth="10" defaultColWidth="0" defaultRowHeight="15" x14ac:dyDescent="0.25"/>
  <cols>
    <col min="1" max="1" width="10.7109375" style="2" customWidth="1"/>
    <col min="2" max="16" width="10.85546875" style="2" customWidth="1"/>
    <col min="17" max="17" width="10.7109375" style="2" customWidth="1"/>
    <col min="18" max="18" width="10.7109375" style="2" hidden="1" customWidth="1"/>
    <col min="19" max="24" width="12.7109375" style="2" hidden="1" customWidth="1"/>
    <col min="25" max="16384" width="11.42578125" style="2" hidden="1"/>
  </cols>
  <sheetData>
    <row r="1" spans="2:16" s="1" customFormat="1" ht="27" customHeight="1" x14ac:dyDescent="0.25">
      <c r="B1" s="246" t="s">
        <v>165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</row>
    <row r="2" spans="2:16" x14ac:dyDescent="0.25">
      <c r="B2" s="211" t="str">
        <f>+B6</f>
        <v>1. Exportaciones por tipo y sector</v>
      </c>
      <c r="C2" s="212"/>
      <c r="D2" s="212"/>
      <c r="E2" s="212"/>
      <c r="F2" s="212"/>
      <c r="G2" s="212"/>
      <c r="H2" s="212"/>
      <c r="I2" s="211"/>
      <c r="J2" s="211" t="str">
        <f>+B63</f>
        <v>3. Principales Socios Comerciales</v>
      </c>
      <c r="K2" s="11"/>
      <c r="L2" s="21"/>
      <c r="M2" s="12"/>
      <c r="N2" s="12"/>
      <c r="O2" s="12"/>
      <c r="P2" s="12"/>
    </row>
    <row r="3" spans="2:16" x14ac:dyDescent="0.25">
      <c r="B3" s="211" t="str">
        <f>+B32</f>
        <v>2. Principales productos exportados</v>
      </c>
      <c r="C3" s="211"/>
      <c r="D3" s="211"/>
      <c r="E3" s="211"/>
      <c r="F3" s="211"/>
      <c r="G3" s="211"/>
      <c r="H3" s="213"/>
      <c r="I3" s="211"/>
      <c r="J3" s="211" t="e">
        <f>+#REF!</f>
        <v>#REF!</v>
      </c>
      <c r="K3" s="11"/>
      <c r="L3" s="12"/>
      <c r="M3" s="12"/>
      <c r="N3" s="12"/>
      <c r="O3" s="12"/>
      <c r="P3" s="12"/>
    </row>
    <row r="4" spans="2:16" ht="11.25" customHeight="1" x14ac:dyDescent="0.25">
      <c r="B4" s="13"/>
      <c r="C4" s="14"/>
      <c r="D4" s="14"/>
      <c r="E4" s="14"/>
      <c r="F4" s="13"/>
      <c r="G4" s="15"/>
      <c r="H4" s="15"/>
      <c r="I4" s="16"/>
      <c r="J4" s="16"/>
      <c r="K4" s="16"/>
      <c r="L4" s="16"/>
      <c r="M4" s="16"/>
      <c r="N4" s="16"/>
      <c r="O4" s="16"/>
      <c r="P4" s="16"/>
    </row>
    <row r="5" spans="2:16" x14ac:dyDescent="0.25">
      <c r="B5" s="5"/>
      <c r="C5" s="6"/>
      <c r="D5" s="6"/>
      <c r="E5" s="6"/>
      <c r="F5" s="6"/>
      <c r="G5" s="4"/>
      <c r="H5" s="4"/>
    </row>
    <row r="6" spans="2:16" x14ac:dyDescent="0.25">
      <c r="B6" s="166" t="s">
        <v>2</v>
      </c>
      <c r="C6" s="9"/>
      <c r="D6" s="9"/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22"/>
    </row>
    <row r="7" spans="2:16" ht="15" customHeight="1" x14ac:dyDescent="0.25">
      <c r="B7" s="20"/>
      <c r="C7" s="235" t="str">
        <f>+CONCATENATE("Las exportaciones en esta región alcanzaron los US$ ",FIXED(I27/1000,1), " millones, ", IF(K27&gt;0, "creciendo", "disminuyendo"), " en ", FIXED(K27*100,1), "% respecto al I semestre del 2016. De otro lado el ", FIXED(J22*100,1),"% de estas exportaciones fueron de tipo ",F22,", en tanto las exportaciones ", F12, " representaron el ", FIXED(J12*100,1),"%.")</f>
        <v>Las exportaciones en esta región alcanzaron los US$ 13.1 millones, creciendo en 30.5% respecto al I semestre del 2016. De otro lado el 52.2% de estas exportaciones fueron de tipo Tradicional, en tanto las exportaciones No Tradicional representaron el 47.8%.</v>
      </c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"/>
    </row>
    <row r="8" spans="2:16" x14ac:dyDescent="0.25">
      <c r="B8" s="20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"/>
    </row>
    <row r="9" spans="2:16" x14ac:dyDescent="0.25">
      <c r="B9" s="20"/>
      <c r="C9" s="8"/>
      <c r="D9" s="8"/>
      <c r="E9" s="8"/>
      <c r="F9" s="236" t="s">
        <v>47</v>
      </c>
      <c r="G9" s="236"/>
      <c r="H9" s="236"/>
      <c r="I9" s="236"/>
      <c r="J9" s="236"/>
      <c r="K9" s="236"/>
      <c r="L9" s="236"/>
      <c r="M9" s="8"/>
      <c r="N9" s="8"/>
      <c r="O9" s="8"/>
      <c r="P9" s="23"/>
    </row>
    <row r="10" spans="2:16" x14ac:dyDescent="0.25">
      <c r="B10" s="20"/>
      <c r="C10" s="8"/>
      <c r="D10" s="8"/>
      <c r="E10" s="8"/>
      <c r="F10" s="237" t="s">
        <v>26</v>
      </c>
      <c r="G10" s="237"/>
      <c r="H10" s="237"/>
      <c r="I10" s="237"/>
      <c r="J10" s="237"/>
      <c r="K10" s="237"/>
      <c r="L10" s="237"/>
      <c r="M10" s="8"/>
      <c r="N10" s="8"/>
      <c r="O10" s="8"/>
      <c r="P10" s="23"/>
    </row>
    <row r="11" spans="2:16" x14ac:dyDescent="0.25">
      <c r="B11" s="20"/>
      <c r="C11" s="8"/>
      <c r="D11" s="8"/>
      <c r="E11" s="8"/>
      <c r="F11" s="238" t="s">
        <v>12</v>
      </c>
      <c r="G11" s="239"/>
      <c r="H11" s="77" t="s">
        <v>60</v>
      </c>
      <c r="I11" s="78" t="s">
        <v>61</v>
      </c>
      <c r="J11" s="78" t="s">
        <v>59</v>
      </c>
      <c r="K11" s="78" t="s">
        <v>21</v>
      </c>
      <c r="L11" s="78" t="s">
        <v>22</v>
      </c>
      <c r="M11" s="8"/>
      <c r="N11" s="8"/>
      <c r="O11" s="8"/>
      <c r="P11" s="23"/>
    </row>
    <row r="12" spans="2:16" ht="16.5" x14ac:dyDescent="0.25">
      <c r="B12" s="20"/>
      <c r="C12" s="8"/>
      <c r="D12" s="8"/>
      <c r="E12" s="8"/>
      <c r="F12" s="67" t="s">
        <v>3</v>
      </c>
      <c r="G12" s="68"/>
      <c r="H12" s="79">
        <f>SUM(H13:H21)</f>
        <v>8242.8136999999988</v>
      </c>
      <c r="I12" s="79">
        <f>SUM(I13:I21)</f>
        <v>6249.0545599999996</v>
      </c>
      <c r="J12" s="69">
        <f t="shared" ref="J12:J27" si="0">IFERROR(I12/I$27, " - ")</f>
        <v>0.47767587382709453</v>
      </c>
      <c r="K12" s="70">
        <f>IFERROR(I12/H12-1," - ")</f>
        <v>-0.24187846681528169</v>
      </c>
      <c r="L12" s="71">
        <f>IFERROR(I12-H12, " - ")</f>
        <v>-1993.7591399999992</v>
      </c>
      <c r="M12" s="8"/>
      <c r="N12" s="8"/>
      <c r="O12" s="8"/>
      <c r="P12" s="23"/>
    </row>
    <row r="13" spans="2:16" x14ac:dyDescent="0.25">
      <c r="B13" s="20"/>
      <c r="C13" s="8"/>
      <c r="D13" s="8"/>
      <c r="E13" s="8"/>
      <c r="F13" s="57" t="s">
        <v>4</v>
      </c>
      <c r="G13" s="55"/>
      <c r="H13" s="25">
        <f>+N13*1000</f>
        <v>3364.7220000000002</v>
      </c>
      <c r="I13" s="61">
        <f>+O13*1000</f>
        <v>2295.2621999999983</v>
      </c>
      <c r="J13" s="69">
        <f t="shared" si="0"/>
        <v>0.17544916059227025</v>
      </c>
      <c r="K13" s="65">
        <f t="shared" ref="K13:K27" si="1">IFERROR(I13/H13-1," - ")</f>
        <v>-0.31784492151208976</v>
      </c>
      <c r="L13" s="159">
        <f t="shared" ref="L13:L27" si="2">IFERROR(I13-H13, " - ")</f>
        <v>-1069.4598000000019</v>
      </c>
      <c r="M13" s="8"/>
      <c r="N13" s="175">
        <v>3.364722</v>
      </c>
      <c r="O13" s="175">
        <v>2.2952621999999985</v>
      </c>
      <c r="P13" s="23"/>
    </row>
    <row r="14" spans="2:16" x14ac:dyDescent="0.25">
      <c r="B14" s="20"/>
      <c r="C14" s="8"/>
      <c r="D14" s="8"/>
      <c r="E14" s="8"/>
      <c r="F14" s="57" t="s">
        <v>5</v>
      </c>
      <c r="G14" s="55"/>
      <c r="H14" s="25">
        <f t="shared" ref="H14:I21" si="3">+N14*1000</f>
        <v>2442.1640000000007</v>
      </c>
      <c r="I14" s="61">
        <f t="shared" si="3"/>
        <v>1489.5147700000007</v>
      </c>
      <c r="J14" s="73">
        <f t="shared" si="0"/>
        <v>0.11385806644935328</v>
      </c>
      <c r="K14" s="64">
        <f t="shared" si="1"/>
        <v>-0.39008405250425426</v>
      </c>
      <c r="L14" s="160">
        <f t="shared" si="2"/>
        <v>-952.64922999999999</v>
      </c>
      <c r="M14" s="8"/>
      <c r="N14" s="175">
        <v>2.4421640000000009</v>
      </c>
      <c r="O14" s="175">
        <v>1.4895147700000007</v>
      </c>
      <c r="P14" s="23"/>
    </row>
    <row r="15" spans="2:16" x14ac:dyDescent="0.25">
      <c r="B15" s="20"/>
      <c r="C15" s="8"/>
      <c r="D15" s="8"/>
      <c r="E15" s="8"/>
      <c r="F15" s="57" t="s">
        <v>6</v>
      </c>
      <c r="G15" s="55"/>
      <c r="H15" s="25">
        <f t="shared" si="3"/>
        <v>811.41000000000008</v>
      </c>
      <c r="I15" s="61">
        <f t="shared" si="3"/>
        <v>985.25997000000018</v>
      </c>
      <c r="J15" s="73">
        <f t="shared" si="0"/>
        <v>7.5312979363170593E-2</v>
      </c>
      <c r="K15" s="64">
        <f t="shared" si="1"/>
        <v>0.21425662735238671</v>
      </c>
      <c r="L15" s="160">
        <f t="shared" si="2"/>
        <v>173.8499700000001</v>
      </c>
      <c r="M15" s="8"/>
      <c r="N15" s="175">
        <v>0.81141000000000008</v>
      </c>
      <c r="O15" s="175">
        <v>0.98525997000000021</v>
      </c>
      <c r="P15" s="23"/>
    </row>
    <row r="16" spans="2:16" x14ac:dyDescent="0.25">
      <c r="B16" s="20"/>
      <c r="C16" s="8"/>
      <c r="D16" s="8"/>
      <c r="E16" s="8"/>
      <c r="F16" s="57" t="s">
        <v>7</v>
      </c>
      <c r="G16" s="55"/>
      <c r="H16" s="25">
        <f t="shared" si="3"/>
        <v>0</v>
      </c>
      <c r="I16" s="61">
        <f t="shared" si="3"/>
        <v>0</v>
      </c>
      <c r="J16" s="73">
        <f t="shared" si="0"/>
        <v>0</v>
      </c>
      <c r="K16" s="64" t="str">
        <f t="shared" si="1"/>
        <v xml:space="preserve"> - </v>
      </c>
      <c r="L16" s="160">
        <f t="shared" si="2"/>
        <v>0</v>
      </c>
      <c r="M16" s="8"/>
      <c r="N16" s="175"/>
      <c r="O16" s="175"/>
      <c r="P16" s="23"/>
    </row>
    <row r="17" spans="2:16" x14ac:dyDescent="0.25">
      <c r="B17" s="20"/>
      <c r="C17" s="8"/>
      <c r="D17" s="8"/>
      <c r="E17" s="8"/>
      <c r="F17" s="57" t="s">
        <v>18</v>
      </c>
      <c r="G17" s="55"/>
      <c r="H17" s="25">
        <f t="shared" si="3"/>
        <v>1554.3026999999993</v>
      </c>
      <c r="I17" s="61">
        <f t="shared" si="3"/>
        <v>1387.1337800000001</v>
      </c>
      <c r="J17" s="73">
        <f t="shared" si="0"/>
        <v>0.10603209399352417</v>
      </c>
      <c r="K17" s="64">
        <f t="shared" si="1"/>
        <v>-0.10755235772285487</v>
      </c>
      <c r="L17" s="160">
        <f t="shared" si="2"/>
        <v>-167.16891999999916</v>
      </c>
      <c r="M17" s="8"/>
      <c r="N17" s="175">
        <v>1.5543026999999994</v>
      </c>
      <c r="O17" s="175">
        <v>1.3871337800000001</v>
      </c>
      <c r="P17" s="23"/>
    </row>
    <row r="18" spans="2:16" x14ac:dyDescent="0.25">
      <c r="B18" s="20"/>
      <c r="C18" s="8"/>
      <c r="D18" s="8"/>
      <c r="E18" s="8"/>
      <c r="F18" s="57" t="s">
        <v>8</v>
      </c>
      <c r="G18" s="55"/>
      <c r="H18" s="25">
        <f t="shared" si="3"/>
        <v>68.540000000000006</v>
      </c>
      <c r="I18" s="61">
        <f t="shared" si="3"/>
        <v>58.191680000000019</v>
      </c>
      <c r="J18" s="73">
        <f t="shared" si="0"/>
        <v>4.4481547290998007E-3</v>
      </c>
      <c r="K18" s="64">
        <f t="shared" si="1"/>
        <v>-0.15098220017508002</v>
      </c>
      <c r="L18" s="160">
        <f t="shared" si="2"/>
        <v>-10.348319999999987</v>
      </c>
      <c r="M18" s="8"/>
      <c r="N18" s="175">
        <v>6.8540000000000004E-2</v>
      </c>
      <c r="O18" s="175">
        <v>5.8191680000000016E-2</v>
      </c>
      <c r="P18" s="23"/>
    </row>
    <row r="19" spans="2:16" x14ac:dyDescent="0.25">
      <c r="B19" s="20"/>
      <c r="C19" s="8"/>
      <c r="D19" s="8"/>
      <c r="E19" s="8"/>
      <c r="F19" s="57" t="s">
        <v>9</v>
      </c>
      <c r="G19" s="55"/>
      <c r="H19" s="25">
        <f t="shared" si="3"/>
        <v>1.675</v>
      </c>
      <c r="I19" s="61">
        <f t="shared" si="3"/>
        <v>0.89183999999999997</v>
      </c>
      <c r="J19" s="73">
        <f t="shared" si="0"/>
        <v>6.8171984613614255E-5</v>
      </c>
      <c r="K19" s="64">
        <f t="shared" si="1"/>
        <v>-0.46755820895522393</v>
      </c>
      <c r="L19" s="160">
        <f t="shared" si="2"/>
        <v>-0.78316000000000008</v>
      </c>
      <c r="M19" s="8"/>
      <c r="N19" s="175">
        <v>1.6750000000000001E-3</v>
      </c>
      <c r="O19" s="175">
        <v>8.9183999999999997E-4</v>
      </c>
      <c r="P19" s="23"/>
    </row>
    <row r="20" spans="2:16" x14ac:dyDescent="0.25">
      <c r="B20" s="20"/>
      <c r="C20" s="8"/>
      <c r="D20" s="8"/>
      <c r="E20" s="8"/>
      <c r="F20" s="57" t="s">
        <v>10</v>
      </c>
      <c r="G20" s="55"/>
      <c r="H20" s="25">
        <f t="shared" si="3"/>
        <v>0</v>
      </c>
      <c r="I20" s="61">
        <f t="shared" si="3"/>
        <v>32.800319999999992</v>
      </c>
      <c r="J20" s="73">
        <f t="shared" si="0"/>
        <v>2.5072467150628179E-3</v>
      </c>
      <c r="K20" s="64" t="str">
        <f t="shared" si="1"/>
        <v xml:space="preserve"> - </v>
      </c>
      <c r="L20" s="160">
        <f t="shared" si="2"/>
        <v>32.800319999999992</v>
      </c>
      <c r="M20" s="8"/>
      <c r="N20" s="175"/>
      <c r="O20" s="175">
        <v>3.2800319999999994E-2</v>
      </c>
      <c r="P20" s="23"/>
    </row>
    <row r="21" spans="2:16" x14ac:dyDescent="0.25">
      <c r="B21" s="20"/>
      <c r="C21" s="8"/>
      <c r="D21" s="8"/>
      <c r="E21" s="8"/>
      <c r="F21" s="58" t="s">
        <v>11</v>
      </c>
      <c r="G21" s="56"/>
      <c r="H21" s="62">
        <f t="shared" si="3"/>
        <v>0</v>
      </c>
      <c r="I21" s="63">
        <f t="shared" si="3"/>
        <v>0</v>
      </c>
      <c r="J21" s="74">
        <f t="shared" si="0"/>
        <v>0</v>
      </c>
      <c r="K21" s="66" t="str">
        <f t="shared" si="1"/>
        <v xml:space="preserve"> - </v>
      </c>
      <c r="L21" s="161">
        <f t="shared" si="2"/>
        <v>0</v>
      </c>
      <c r="M21" s="8"/>
      <c r="N21" s="175"/>
      <c r="O21" s="175"/>
      <c r="P21" s="23"/>
    </row>
    <row r="22" spans="2:16" ht="16.5" x14ac:dyDescent="0.25">
      <c r="B22" s="20"/>
      <c r="C22" s="8"/>
      <c r="D22" s="8"/>
      <c r="E22" s="8"/>
      <c r="F22" s="67" t="s">
        <v>14</v>
      </c>
      <c r="G22" s="68"/>
      <c r="H22" s="79">
        <f>SUM(H23:H26)</f>
        <v>1785.6900000000003</v>
      </c>
      <c r="I22" s="79">
        <f>SUM(I23:I26)</f>
        <v>6833.1522299999997</v>
      </c>
      <c r="J22" s="72">
        <f t="shared" si="0"/>
        <v>0.52232412617290536</v>
      </c>
      <c r="K22" s="72">
        <f t="shared" si="1"/>
        <v>2.8266172907951539</v>
      </c>
      <c r="L22" s="162">
        <f t="shared" si="2"/>
        <v>5047.4622299999992</v>
      </c>
      <c r="M22" s="8"/>
      <c r="N22" s="165"/>
      <c r="O22" s="165"/>
      <c r="P22" s="23"/>
    </row>
    <row r="23" spans="2:16" x14ac:dyDescent="0.25">
      <c r="B23" s="20"/>
      <c r="C23" s="8"/>
      <c r="D23" s="8"/>
      <c r="E23" s="8"/>
      <c r="F23" s="59" t="s">
        <v>15</v>
      </c>
      <c r="G23" s="60"/>
      <c r="H23" s="25">
        <f t="shared" ref="H23:I26" si="4">+N23*1000</f>
        <v>230.154</v>
      </c>
      <c r="I23" s="61">
        <f t="shared" si="4"/>
        <v>81.886619999999994</v>
      </c>
      <c r="J23" s="73">
        <f t="shared" si="0"/>
        <v>6.2593889023825769E-3</v>
      </c>
      <c r="K23" s="64">
        <f t="shared" si="1"/>
        <v>-0.64420944237336741</v>
      </c>
      <c r="L23" s="160">
        <f t="shared" si="2"/>
        <v>-148.26738</v>
      </c>
      <c r="M23" s="81"/>
      <c r="N23" s="175">
        <v>0.230154</v>
      </c>
      <c r="O23" s="175">
        <v>8.1886619999999993E-2</v>
      </c>
      <c r="P23" s="23"/>
    </row>
    <row r="24" spans="2:16" x14ac:dyDescent="0.25">
      <c r="B24" s="20"/>
      <c r="C24" s="8"/>
      <c r="D24" s="8"/>
      <c r="E24" s="8"/>
      <c r="F24" s="57" t="s">
        <v>16</v>
      </c>
      <c r="G24" s="55"/>
      <c r="H24" s="25">
        <f t="shared" si="4"/>
        <v>0</v>
      </c>
      <c r="I24" s="61">
        <f t="shared" si="4"/>
        <v>0</v>
      </c>
      <c r="J24" s="73">
        <f t="shared" si="0"/>
        <v>0</v>
      </c>
      <c r="K24" s="64" t="str">
        <f t="shared" si="1"/>
        <v xml:space="preserve"> - </v>
      </c>
      <c r="L24" s="160">
        <f t="shared" si="2"/>
        <v>0</v>
      </c>
      <c r="M24" s="8"/>
      <c r="N24" s="175"/>
      <c r="O24" s="175"/>
      <c r="P24" s="23"/>
    </row>
    <row r="25" spans="2:16" x14ac:dyDescent="0.25">
      <c r="B25" s="20"/>
      <c r="C25" s="8"/>
      <c r="D25" s="8"/>
      <c r="E25" s="8"/>
      <c r="F25" s="57" t="s">
        <v>17</v>
      </c>
      <c r="G25" s="55"/>
      <c r="H25" s="25">
        <f t="shared" si="4"/>
        <v>0</v>
      </c>
      <c r="I25" s="61">
        <f t="shared" si="4"/>
        <v>0</v>
      </c>
      <c r="J25" s="73">
        <f t="shared" si="0"/>
        <v>0</v>
      </c>
      <c r="K25" s="64" t="str">
        <f t="shared" si="1"/>
        <v xml:space="preserve"> - </v>
      </c>
      <c r="L25" s="160">
        <f t="shared" si="2"/>
        <v>0</v>
      </c>
      <c r="M25" s="8"/>
      <c r="N25" s="175"/>
      <c r="O25" s="175"/>
      <c r="P25" s="23"/>
    </row>
    <row r="26" spans="2:16" x14ac:dyDescent="0.25">
      <c r="B26" s="20"/>
      <c r="C26" s="8"/>
      <c r="D26" s="8"/>
      <c r="E26" s="8"/>
      <c r="F26" s="58" t="s">
        <v>19</v>
      </c>
      <c r="G26" s="56"/>
      <c r="H26" s="62">
        <f t="shared" si="4"/>
        <v>1555.5360000000003</v>
      </c>
      <c r="I26" s="63">
        <f t="shared" si="4"/>
        <v>6751.2656099999995</v>
      </c>
      <c r="J26" s="74">
        <f t="shared" si="0"/>
        <v>0.51606473727052282</v>
      </c>
      <c r="K26" s="66">
        <f t="shared" si="1"/>
        <v>3.3401538826488091</v>
      </c>
      <c r="L26" s="161">
        <f t="shared" si="2"/>
        <v>5195.7296099999994</v>
      </c>
      <c r="M26" s="8"/>
      <c r="N26" s="175">
        <v>1.5555360000000003</v>
      </c>
      <c r="O26" s="175">
        <v>6.7512656099999999</v>
      </c>
      <c r="P26" s="23"/>
    </row>
    <row r="27" spans="2:16" x14ac:dyDescent="0.25">
      <c r="B27" s="20"/>
      <c r="C27" s="8"/>
      <c r="D27" s="8"/>
      <c r="E27" s="8"/>
      <c r="F27" s="75"/>
      <c r="G27" s="76" t="s">
        <v>13</v>
      </c>
      <c r="H27" s="80">
        <f>+H22+H12</f>
        <v>10028.503699999999</v>
      </c>
      <c r="I27" s="80">
        <f>+I22+I12</f>
        <v>13082.20679</v>
      </c>
      <c r="J27" s="74">
        <f t="shared" si="0"/>
        <v>1</v>
      </c>
      <c r="K27" s="74">
        <f t="shared" si="1"/>
        <v>0.30450236459502933</v>
      </c>
      <c r="L27" s="162">
        <f t="shared" si="2"/>
        <v>3053.7030900000009</v>
      </c>
      <c r="M27" s="81"/>
      <c r="N27" s="81"/>
      <c r="O27" s="8"/>
      <c r="P27" s="23"/>
    </row>
    <row r="28" spans="2:16" x14ac:dyDescent="0.25">
      <c r="B28" s="20"/>
      <c r="C28" s="8"/>
      <c r="D28" s="8"/>
      <c r="E28" s="8"/>
      <c r="F28" s="82" t="s">
        <v>23</v>
      </c>
      <c r="G28" s="8"/>
      <c r="H28" s="8"/>
      <c r="I28" s="8"/>
      <c r="J28" s="8"/>
      <c r="K28" s="8"/>
      <c r="L28" s="8"/>
      <c r="M28" s="8"/>
      <c r="N28" s="8"/>
      <c r="O28" s="8"/>
      <c r="P28" s="23"/>
    </row>
    <row r="29" spans="2:16" x14ac:dyDescent="0.25"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24"/>
    </row>
    <row r="32" spans="2:16" x14ac:dyDescent="0.25">
      <c r="B32" s="19" t="s">
        <v>27</v>
      </c>
      <c r="C32" s="9"/>
      <c r="D32" s="9"/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22"/>
    </row>
    <row r="33" spans="2:16" ht="15" customHeight="1" x14ac:dyDescent="0.25">
      <c r="B33" s="20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"/>
    </row>
    <row r="34" spans="2:16" x14ac:dyDescent="0.25">
      <c r="B34" s="20"/>
      <c r="C34" s="240" t="s">
        <v>57</v>
      </c>
      <c r="D34" s="240"/>
      <c r="E34" s="240"/>
      <c r="F34" s="240"/>
      <c r="G34" s="240"/>
      <c r="H34" s="240"/>
      <c r="I34" s="163"/>
      <c r="J34" s="240" t="s">
        <v>58</v>
      </c>
      <c r="K34" s="240"/>
      <c r="L34" s="240"/>
      <c r="M34" s="240"/>
      <c r="N34" s="240"/>
      <c r="O34" s="240"/>
      <c r="P34" s="23"/>
    </row>
    <row r="35" spans="2:16" x14ac:dyDescent="0.25">
      <c r="B35" s="20"/>
      <c r="C35" s="241" t="s">
        <v>26</v>
      </c>
      <c r="D35" s="241"/>
      <c r="E35" s="241"/>
      <c r="F35" s="241"/>
      <c r="G35" s="241"/>
      <c r="H35" s="241"/>
      <c r="I35" s="8"/>
      <c r="J35" s="241" t="s">
        <v>26</v>
      </c>
      <c r="K35" s="241"/>
      <c r="L35" s="241"/>
      <c r="M35" s="241"/>
      <c r="N35" s="241"/>
      <c r="O35" s="241"/>
      <c r="P35" s="23"/>
    </row>
    <row r="36" spans="2:16" x14ac:dyDescent="0.25">
      <c r="B36" s="20"/>
      <c r="C36" s="244" t="s">
        <v>12</v>
      </c>
      <c r="D36" s="245"/>
      <c r="E36" s="77" t="s">
        <v>60</v>
      </c>
      <c r="F36" s="78" t="s">
        <v>61</v>
      </c>
      <c r="G36" s="78" t="s">
        <v>59</v>
      </c>
      <c r="H36" s="78" t="s">
        <v>21</v>
      </c>
      <c r="I36" s="8"/>
      <c r="J36" s="244" t="s">
        <v>12</v>
      </c>
      <c r="K36" s="245"/>
      <c r="L36" s="77" t="s">
        <v>60</v>
      </c>
      <c r="M36" s="78" t="s">
        <v>61</v>
      </c>
      <c r="N36" s="78" t="s">
        <v>20</v>
      </c>
      <c r="O36" s="78" t="s">
        <v>21</v>
      </c>
      <c r="P36" s="23"/>
    </row>
    <row r="37" spans="2:16" x14ac:dyDescent="0.25">
      <c r="B37" s="20"/>
      <c r="C37" s="183" t="s">
        <v>48</v>
      </c>
      <c r="D37" s="205"/>
      <c r="E37" s="194">
        <v>3364.7220000000002</v>
      </c>
      <c r="F37" s="194">
        <v>2295.2622000000006</v>
      </c>
      <c r="G37" s="195">
        <f>+F37/F$57</f>
        <v>0.36729751324174725</v>
      </c>
      <c r="H37" s="200">
        <f>IFERROR(F37/E37-1," - ")</f>
        <v>-0.3178449215120891</v>
      </c>
      <c r="I37" s="179"/>
      <c r="J37" s="183" t="s">
        <v>55</v>
      </c>
      <c r="K37" s="193"/>
      <c r="L37" s="194">
        <v>230.154</v>
      </c>
      <c r="M37" s="194">
        <v>81.886619999999994</v>
      </c>
      <c r="N37" s="195">
        <f>+M37/M$57</f>
        <v>1.1983725408675693E-2</v>
      </c>
      <c r="O37" s="200">
        <f>IFERROR(M37/L37-1," - ")</f>
        <v>-0.64420944237336741</v>
      </c>
      <c r="P37" s="23"/>
    </row>
    <row r="38" spans="2:16" x14ac:dyDescent="0.25">
      <c r="B38" s="20"/>
      <c r="C38" s="188" t="s">
        <v>64</v>
      </c>
      <c r="D38" s="100"/>
      <c r="E38" s="25">
        <v>2243.5600000000004</v>
      </c>
      <c r="F38" s="25">
        <v>1407.8390400000003</v>
      </c>
      <c r="G38" s="109">
        <f t="shared" ref="G38:G57" si="5">+F38/F$57</f>
        <v>0.22528832585516753</v>
      </c>
      <c r="H38" s="92">
        <f t="shared" ref="H38:H57" si="6">IFERROR(F38/E38-1," - ")</f>
        <v>-0.37249770899819923</v>
      </c>
      <c r="I38" s="3"/>
      <c r="J38" s="188" t="s">
        <v>56</v>
      </c>
      <c r="K38" s="178"/>
      <c r="L38" s="104">
        <v>230.154</v>
      </c>
      <c r="M38" s="104">
        <v>81.886619999999994</v>
      </c>
      <c r="N38" s="177">
        <f t="shared" ref="N38:N57" si="7">+M38/M$57</f>
        <v>1.1983725408675693E-2</v>
      </c>
      <c r="O38" s="92">
        <f t="shared" ref="O38:O57" si="8">IFERROR(M38/L38-1," - ")</f>
        <v>-0.64420944237336741</v>
      </c>
      <c r="P38" s="23"/>
    </row>
    <row r="39" spans="2:16" x14ac:dyDescent="0.25">
      <c r="B39" s="20"/>
      <c r="C39" s="188" t="s">
        <v>49</v>
      </c>
      <c r="D39" s="100"/>
      <c r="E39" s="25"/>
      <c r="F39" s="25">
        <v>271.55563000000001</v>
      </c>
      <c r="G39" s="109">
        <f t="shared" si="5"/>
        <v>4.3455474326983642E-2</v>
      </c>
      <c r="H39" s="92" t="str">
        <f t="shared" si="6"/>
        <v xml:space="preserve"> - </v>
      </c>
      <c r="I39" s="3"/>
      <c r="J39" s="189" t="s">
        <v>62</v>
      </c>
      <c r="K39" s="201"/>
      <c r="L39" s="202">
        <v>1555.5360000000001</v>
      </c>
      <c r="M39" s="202">
        <v>6751.2656100000013</v>
      </c>
      <c r="N39" s="203">
        <f t="shared" si="7"/>
        <v>0.98801627459132424</v>
      </c>
      <c r="O39" s="197">
        <f t="shared" si="8"/>
        <v>3.3401538826488109</v>
      </c>
      <c r="P39" s="23"/>
    </row>
    <row r="40" spans="2:16" x14ac:dyDescent="0.25">
      <c r="B40" s="20"/>
      <c r="C40" s="188" t="s">
        <v>65</v>
      </c>
      <c r="D40" s="100"/>
      <c r="E40" s="25">
        <v>730.36699999999973</v>
      </c>
      <c r="F40" s="25">
        <v>260.10500000000002</v>
      </c>
      <c r="G40" s="109">
        <f t="shared" si="5"/>
        <v>4.1623096342432969E-2</v>
      </c>
      <c r="H40" s="92">
        <f t="shared" si="6"/>
        <v>-0.6438708211077443</v>
      </c>
      <c r="I40" s="3"/>
      <c r="J40" s="188" t="s">
        <v>63</v>
      </c>
      <c r="K40" s="102"/>
      <c r="L40" s="104">
        <v>1555.5360000000001</v>
      </c>
      <c r="M40" s="104">
        <v>6751.2656100000013</v>
      </c>
      <c r="N40" s="177">
        <f t="shared" si="7"/>
        <v>0.98801627459132424</v>
      </c>
      <c r="O40" s="92">
        <f t="shared" si="8"/>
        <v>3.3401538826488109</v>
      </c>
      <c r="P40" s="23"/>
    </row>
    <row r="41" spans="2:16" x14ac:dyDescent="0.25">
      <c r="B41" s="20"/>
      <c r="C41" s="188" t="s">
        <v>66</v>
      </c>
      <c r="D41" s="100"/>
      <c r="E41" s="25">
        <v>136.84100000000001</v>
      </c>
      <c r="F41" s="25">
        <v>163.02647999999999</v>
      </c>
      <c r="G41" s="109">
        <f t="shared" si="5"/>
        <v>2.6088183169903387E-2</v>
      </c>
      <c r="H41" s="92">
        <f t="shared" si="6"/>
        <v>0.19135697634480886</v>
      </c>
      <c r="I41" s="3"/>
      <c r="J41" s="90"/>
      <c r="K41" s="102"/>
      <c r="L41" s="104"/>
      <c r="M41" s="104"/>
      <c r="N41" s="177">
        <f t="shared" si="7"/>
        <v>0</v>
      </c>
      <c r="O41" s="92" t="str">
        <f t="shared" si="8"/>
        <v xml:space="preserve"> - </v>
      </c>
      <c r="P41" s="23"/>
    </row>
    <row r="42" spans="2:16" x14ac:dyDescent="0.25">
      <c r="B42" s="20"/>
      <c r="C42" s="188" t="s">
        <v>67</v>
      </c>
      <c r="D42" s="100"/>
      <c r="E42" s="25">
        <v>22.664999999999999</v>
      </c>
      <c r="F42" s="25">
        <v>71.340540000000004</v>
      </c>
      <c r="G42" s="109">
        <f t="shared" si="5"/>
        <v>1.1416213335157698E-2</v>
      </c>
      <c r="H42" s="92">
        <f t="shared" si="6"/>
        <v>2.1476082064857711</v>
      </c>
      <c r="I42" s="3"/>
      <c r="J42" s="90"/>
      <c r="K42" s="102"/>
      <c r="L42" s="104"/>
      <c r="M42" s="104"/>
      <c r="N42" s="177">
        <f t="shared" si="7"/>
        <v>0</v>
      </c>
      <c r="O42" s="92" t="str">
        <f t="shared" si="8"/>
        <v xml:space="preserve"> - </v>
      </c>
      <c r="P42" s="23"/>
    </row>
    <row r="43" spans="2:16" x14ac:dyDescent="0.25">
      <c r="B43" s="20"/>
      <c r="C43" s="188" t="s">
        <v>68</v>
      </c>
      <c r="D43" s="100"/>
      <c r="E43" s="25">
        <v>23.833000000000002</v>
      </c>
      <c r="F43" s="25">
        <v>55.847000000000001</v>
      </c>
      <c r="G43" s="109">
        <f t="shared" si="5"/>
        <v>8.9368718841846707E-3</v>
      </c>
      <c r="H43" s="92">
        <f t="shared" si="6"/>
        <v>1.3432635421474424</v>
      </c>
      <c r="I43" s="3"/>
      <c r="J43" s="90"/>
      <c r="K43" s="102"/>
      <c r="L43" s="104"/>
      <c r="M43" s="104"/>
      <c r="N43" s="177">
        <f t="shared" si="7"/>
        <v>0</v>
      </c>
      <c r="O43" s="92" t="str">
        <f t="shared" si="8"/>
        <v xml:space="preserve"> - </v>
      </c>
      <c r="P43" s="23"/>
    </row>
    <row r="44" spans="2:16" x14ac:dyDescent="0.25">
      <c r="B44" s="20"/>
      <c r="C44" s="189" t="s">
        <v>69</v>
      </c>
      <c r="D44" s="206"/>
      <c r="E44" s="207">
        <v>2442.1640000000002</v>
      </c>
      <c r="F44" s="207">
        <v>1489.5147700000002</v>
      </c>
      <c r="G44" s="208">
        <f t="shared" si="5"/>
        <v>0.23835841977350258</v>
      </c>
      <c r="H44" s="197">
        <f t="shared" si="6"/>
        <v>-0.39008405250425437</v>
      </c>
      <c r="I44" s="3"/>
      <c r="J44" s="90"/>
      <c r="K44" s="102"/>
      <c r="L44" s="104"/>
      <c r="M44" s="104"/>
      <c r="N44" s="177">
        <f t="shared" si="7"/>
        <v>0</v>
      </c>
      <c r="O44" s="92" t="str">
        <f t="shared" si="8"/>
        <v xml:space="preserve"> - </v>
      </c>
      <c r="P44" s="23"/>
    </row>
    <row r="45" spans="2:16" x14ac:dyDescent="0.25">
      <c r="B45" s="20"/>
      <c r="C45" s="188" t="s">
        <v>70</v>
      </c>
      <c r="D45" s="100"/>
      <c r="E45" s="25"/>
      <c r="F45" s="25">
        <v>819.71984000000009</v>
      </c>
      <c r="G45" s="109">
        <f t="shared" si="5"/>
        <v>0.1311750172973366</v>
      </c>
      <c r="H45" s="92" t="str">
        <f t="shared" si="6"/>
        <v xml:space="preserve"> - </v>
      </c>
      <c r="I45" s="3"/>
      <c r="J45" s="90"/>
      <c r="K45" s="102"/>
      <c r="L45" s="104"/>
      <c r="M45" s="104"/>
      <c r="N45" s="177">
        <f t="shared" si="7"/>
        <v>0</v>
      </c>
      <c r="O45" s="92" t="str">
        <f t="shared" si="8"/>
        <v xml:space="preserve"> - </v>
      </c>
      <c r="P45" s="23"/>
    </row>
    <row r="46" spans="2:16" x14ac:dyDescent="0.25">
      <c r="B46" s="20"/>
      <c r="C46" s="188" t="s">
        <v>71</v>
      </c>
      <c r="D46" s="100"/>
      <c r="E46" s="25">
        <v>731.03499999999997</v>
      </c>
      <c r="F46" s="25">
        <v>249.56876000000005</v>
      </c>
      <c r="G46" s="109">
        <f t="shared" si="5"/>
        <v>3.9937042892453173E-2</v>
      </c>
      <c r="H46" s="92">
        <f t="shared" si="6"/>
        <v>-0.65860901324833954</v>
      </c>
      <c r="I46" s="3"/>
      <c r="J46" s="90"/>
      <c r="K46" s="102"/>
      <c r="L46" s="104"/>
      <c r="M46" s="104"/>
      <c r="N46" s="177">
        <f t="shared" si="7"/>
        <v>0</v>
      </c>
      <c r="O46" s="92" t="str">
        <f t="shared" si="8"/>
        <v xml:space="preserve"> - </v>
      </c>
      <c r="P46" s="23"/>
    </row>
    <row r="47" spans="2:16" x14ac:dyDescent="0.25">
      <c r="B47" s="20"/>
      <c r="C47" s="188" t="s">
        <v>72</v>
      </c>
      <c r="D47" s="100"/>
      <c r="E47" s="25"/>
      <c r="F47" s="25">
        <v>245.55504999999999</v>
      </c>
      <c r="G47" s="109">
        <f t="shared" si="5"/>
        <v>3.9294752132873048E-2</v>
      </c>
      <c r="H47" s="92" t="str">
        <f t="shared" si="6"/>
        <v xml:space="preserve"> - </v>
      </c>
      <c r="I47" s="3"/>
      <c r="J47" s="90"/>
      <c r="K47" s="102"/>
      <c r="L47" s="104"/>
      <c r="M47" s="104"/>
      <c r="N47" s="177">
        <f t="shared" si="7"/>
        <v>0</v>
      </c>
      <c r="O47" s="92" t="str">
        <f t="shared" si="8"/>
        <v xml:space="preserve"> - </v>
      </c>
      <c r="P47" s="23"/>
    </row>
    <row r="48" spans="2:16" x14ac:dyDescent="0.25">
      <c r="B48" s="20"/>
      <c r="C48" s="188" t="s">
        <v>73</v>
      </c>
      <c r="D48" s="100"/>
      <c r="E48" s="25">
        <v>1005.338</v>
      </c>
      <c r="F48" s="25">
        <v>96.215639999999993</v>
      </c>
      <c r="G48" s="109">
        <f t="shared" si="5"/>
        <v>1.5396831484857449E-2</v>
      </c>
      <c r="H48" s="92">
        <f t="shared" si="6"/>
        <v>-0.90429523205131013</v>
      </c>
      <c r="I48" s="3"/>
      <c r="J48" s="90"/>
      <c r="K48" s="102"/>
      <c r="L48" s="104"/>
      <c r="M48" s="104"/>
      <c r="N48" s="177">
        <f t="shared" si="7"/>
        <v>0</v>
      </c>
      <c r="O48" s="92" t="str">
        <f t="shared" si="8"/>
        <v xml:space="preserve"> - </v>
      </c>
      <c r="P48" s="23"/>
    </row>
    <row r="49" spans="2:16" x14ac:dyDescent="0.25">
      <c r="B49" s="20"/>
      <c r="C49" s="188" t="s">
        <v>74</v>
      </c>
      <c r="D49" s="100"/>
      <c r="E49" s="25">
        <v>531.08100000000002</v>
      </c>
      <c r="F49" s="25">
        <v>56.363999999999997</v>
      </c>
      <c r="G49" s="109">
        <f t="shared" si="5"/>
        <v>9.0196043991653055E-3</v>
      </c>
      <c r="H49" s="92">
        <f t="shared" si="6"/>
        <v>-0.89386929677393845</v>
      </c>
      <c r="I49" s="3"/>
      <c r="J49" s="90"/>
      <c r="K49" s="102"/>
      <c r="L49" s="104"/>
      <c r="M49" s="104"/>
      <c r="N49" s="177">
        <f t="shared" si="7"/>
        <v>0</v>
      </c>
      <c r="O49" s="92" t="str">
        <f t="shared" si="8"/>
        <v xml:space="preserve"> - </v>
      </c>
      <c r="P49" s="23"/>
    </row>
    <row r="50" spans="2:16" x14ac:dyDescent="0.25">
      <c r="B50" s="20"/>
      <c r="C50" s="188" t="s">
        <v>75</v>
      </c>
      <c r="D50" s="100"/>
      <c r="E50" s="25"/>
      <c r="F50" s="25">
        <v>22.091480000000001</v>
      </c>
      <c r="G50" s="109">
        <f t="shared" si="5"/>
        <v>3.535171566816982E-3</v>
      </c>
      <c r="H50" s="92" t="str">
        <f t="shared" si="6"/>
        <v xml:space="preserve"> - </v>
      </c>
      <c r="I50" s="3"/>
      <c r="J50" s="90"/>
      <c r="K50" s="102"/>
      <c r="L50" s="104"/>
      <c r="M50" s="104"/>
      <c r="N50" s="177">
        <f t="shared" si="7"/>
        <v>0</v>
      </c>
      <c r="O50" s="92" t="str">
        <f t="shared" si="8"/>
        <v xml:space="preserve"> - </v>
      </c>
      <c r="P50" s="23"/>
    </row>
    <row r="51" spans="2:16" x14ac:dyDescent="0.25">
      <c r="B51" s="20"/>
      <c r="C51" s="188" t="s">
        <v>76</v>
      </c>
      <c r="D51" s="100"/>
      <c r="E51" s="25">
        <v>80.855999999999995</v>
      </c>
      <c r="F51" s="25"/>
      <c r="G51" s="109">
        <f t="shared" si="5"/>
        <v>0</v>
      </c>
      <c r="H51" s="92">
        <f t="shared" si="6"/>
        <v>-1</v>
      </c>
      <c r="I51" s="3"/>
      <c r="J51" s="90"/>
      <c r="K51" s="102"/>
      <c r="L51" s="104"/>
      <c r="M51" s="104"/>
      <c r="N51" s="177">
        <f t="shared" si="7"/>
        <v>0</v>
      </c>
      <c r="O51" s="92" t="str">
        <f t="shared" si="8"/>
        <v xml:space="preserve"> - </v>
      </c>
      <c r="P51" s="23"/>
    </row>
    <row r="52" spans="2:16" x14ac:dyDescent="0.25">
      <c r="B52" s="20"/>
      <c r="C52" s="188" t="s">
        <v>77</v>
      </c>
      <c r="D52" s="105"/>
      <c r="E52" s="25">
        <v>93.854000000000013</v>
      </c>
      <c r="F52" s="25"/>
      <c r="G52" s="109">
        <f t="shared" si="5"/>
        <v>0</v>
      </c>
      <c r="H52" s="92">
        <f t="shared" si="6"/>
        <v>-1</v>
      </c>
      <c r="I52" s="3"/>
      <c r="J52" s="90"/>
      <c r="K52" s="147"/>
      <c r="L52" s="104"/>
      <c r="M52" s="104"/>
      <c r="N52" s="177">
        <f t="shared" si="7"/>
        <v>0</v>
      </c>
      <c r="O52" s="92" t="str">
        <f t="shared" si="8"/>
        <v xml:space="preserve"> - </v>
      </c>
      <c r="P52" s="23"/>
    </row>
    <row r="53" spans="2:16" x14ac:dyDescent="0.25">
      <c r="B53" s="20"/>
      <c r="C53" s="189" t="s">
        <v>78</v>
      </c>
      <c r="D53" s="206"/>
      <c r="E53" s="207">
        <v>1554.3026999999997</v>
      </c>
      <c r="F53" s="207">
        <v>1387.1337799999981</v>
      </c>
      <c r="G53" s="208">
        <f t="shared" si="5"/>
        <v>0.22197498304447488</v>
      </c>
      <c r="H53" s="197">
        <f t="shared" si="6"/>
        <v>-0.10755235772285654</v>
      </c>
      <c r="I53" s="3"/>
      <c r="J53" s="90"/>
      <c r="K53" s="102"/>
      <c r="L53" s="104"/>
      <c r="M53" s="104"/>
      <c r="N53" s="177">
        <f t="shared" si="7"/>
        <v>0</v>
      </c>
      <c r="O53" s="92" t="str">
        <f t="shared" si="8"/>
        <v xml:space="preserve"> - </v>
      </c>
      <c r="P53" s="23"/>
    </row>
    <row r="54" spans="2:16" x14ac:dyDescent="0.25">
      <c r="B54" s="20"/>
      <c r="C54" s="188" t="s">
        <v>79</v>
      </c>
      <c r="D54" s="100"/>
      <c r="E54" s="25">
        <v>1534.8729999999998</v>
      </c>
      <c r="F54" s="25">
        <v>1383.7311999999984</v>
      </c>
      <c r="G54" s="177">
        <f t="shared" si="5"/>
        <v>0.22143048787847336</v>
      </c>
      <c r="H54" s="86">
        <f t="shared" si="6"/>
        <v>-9.8471860538299594E-2</v>
      </c>
      <c r="I54" s="8"/>
      <c r="J54" s="84"/>
      <c r="K54" s="100"/>
      <c r="L54" s="25"/>
      <c r="M54" s="25"/>
      <c r="N54" s="177">
        <f t="shared" si="7"/>
        <v>0</v>
      </c>
      <c r="O54" s="86" t="str">
        <f t="shared" si="8"/>
        <v xml:space="preserve"> - </v>
      </c>
      <c r="P54" s="23"/>
    </row>
    <row r="55" spans="2:16" x14ac:dyDescent="0.25">
      <c r="B55" s="20"/>
      <c r="C55" s="189" t="s">
        <v>80</v>
      </c>
      <c r="D55" s="206"/>
      <c r="E55" s="207">
        <v>811.40999999999985</v>
      </c>
      <c r="F55" s="207">
        <v>985.2599699999995</v>
      </c>
      <c r="G55" s="203">
        <f t="shared" si="5"/>
        <v>0.15766544531497892</v>
      </c>
      <c r="H55" s="209">
        <f t="shared" si="6"/>
        <v>0.21425662735238626</v>
      </c>
      <c r="I55" s="8"/>
      <c r="J55" s="84"/>
      <c r="K55" s="100"/>
      <c r="L55" s="25"/>
      <c r="M55" s="25"/>
      <c r="N55" s="177">
        <f t="shared" si="7"/>
        <v>0</v>
      </c>
      <c r="O55" s="86" t="str">
        <f t="shared" si="8"/>
        <v xml:space="preserve"> - </v>
      </c>
      <c r="P55" s="23"/>
    </row>
    <row r="56" spans="2:16" x14ac:dyDescent="0.25">
      <c r="B56" s="20"/>
      <c r="C56" s="204" t="s">
        <v>81</v>
      </c>
      <c r="D56" s="101"/>
      <c r="E56" s="62">
        <v>811.40999999999985</v>
      </c>
      <c r="F56" s="62">
        <v>985.2599699999995</v>
      </c>
      <c r="G56" s="191">
        <f t="shared" si="5"/>
        <v>0.15766544531497892</v>
      </c>
      <c r="H56" s="87">
        <f t="shared" si="6"/>
        <v>0.21425662735238626</v>
      </c>
      <c r="I56" s="8"/>
      <c r="J56" s="85"/>
      <c r="K56" s="101"/>
      <c r="L56" s="62"/>
      <c r="M56" s="62"/>
      <c r="N56" s="191">
        <f t="shared" si="7"/>
        <v>0</v>
      </c>
      <c r="O56" s="87" t="str">
        <f t="shared" si="8"/>
        <v xml:space="preserve"> - </v>
      </c>
      <c r="P56" s="23"/>
    </row>
    <row r="57" spans="2:16" x14ac:dyDescent="0.25">
      <c r="B57" s="20"/>
      <c r="C57" s="97" t="s">
        <v>3</v>
      </c>
      <c r="D57" s="98"/>
      <c r="E57" s="88">
        <v>8242.8136999999988</v>
      </c>
      <c r="F57" s="88">
        <v>6249.0545599999987</v>
      </c>
      <c r="G57" s="74">
        <f t="shared" si="5"/>
        <v>1</v>
      </c>
      <c r="H57" s="99">
        <f t="shared" si="6"/>
        <v>-0.2418784668152818</v>
      </c>
      <c r="I57" s="8"/>
      <c r="J57" s="97" t="s">
        <v>14</v>
      </c>
      <c r="K57" s="98"/>
      <c r="L57" s="88">
        <v>1785.69</v>
      </c>
      <c r="M57" s="88">
        <v>6833.1522300000015</v>
      </c>
      <c r="N57" s="74">
        <f t="shared" si="7"/>
        <v>1</v>
      </c>
      <c r="O57" s="99">
        <f t="shared" si="8"/>
        <v>2.8266172907951557</v>
      </c>
      <c r="P57" s="23"/>
    </row>
    <row r="58" spans="2:16" x14ac:dyDescent="0.25">
      <c r="B58" s="20"/>
      <c r="C58" s="82" t="s">
        <v>25</v>
      </c>
      <c r="D58" s="8"/>
      <c r="E58" s="32"/>
      <c r="F58" s="8"/>
      <c r="G58" s="8"/>
      <c r="H58" s="8"/>
      <c r="I58" s="8"/>
      <c r="J58" s="82" t="s">
        <v>25</v>
      </c>
      <c r="K58" s="8"/>
      <c r="L58" s="8"/>
      <c r="M58" s="8"/>
      <c r="N58" s="8"/>
      <c r="O58" s="8"/>
      <c r="P58" s="23"/>
    </row>
    <row r="59" spans="2:16" x14ac:dyDescent="0.25">
      <c r="B59" s="20"/>
      <c r="C59" s="82"/>
      <c r="D59" s="8"/>
      <c r="E59" s="32"/>
      <c r="F59" s="8"/>
      <c r="G59" s="8"/>
      <c r="H59" s="8"/>
      <c r="I59" s="8"/>
      <c r="J59" s="82"/>
      <c r="K59" s="8"/>
      <c r="L59" s="8"/>
      <c r="M59" s="8"/>
      <c r="N59" s="8"/>
      <c r="O59" s="8"/>
      <c r="P59" s="23"/>
    </row>
    <row r="60" spans="2:16" x14ac:dyDescent="0.2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24"/>
    </row>
    <row r="63" spans="2:16" x14ac:dyDescent="0.25">
      <c r="B63" s="19" t="s">
        <v>28</v>
      </c>
      <c r="C63" s="9"/>
      <c r="D63" s="9"/>
      <c r="E63" s="9"/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22"/>
    </row>
    <row r="64" spans="2:16" ht="15" customHeight="1" x14ac:dyDescent="0.25">
      <c r="B64" s="20"/>
      <c r="C64" s="235"/>
      <c r="D64" s="235"/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235"/>
      <c r="P64" s="23"/>
    </row>
    <row r="65" spans="2:16" x14ac:dyDescent="0.25">
      <c r="B65" s="20"/>
      <c r="C65" s="240" t="s">
        <v>116</v>
      </c>
      <c r="D65" s="240"/>
      <c r="E65" s="240"/>
      <c r="F65" s="240"/>
      <c r="G65" s="240"/>
      <c r="H65" s="240"/>
      <c r="I65" s="163"/>
      <c r="J65" s="240" t="s">
        <v>117</v>
      </c>
      <c r="K65" s="240"/>
      <c r="L65" s="240"/>
      <c r="M65" s="240"/>
      <c r="N65" s="240"/>
      <c r="O65" s="240"/>
      <c r="P65" s="23"/>
    </row>
    <row r="66" spans="2:16" x14ac:dyDescent="0.25">
      <c r="B66" s="20"/>
      <c r="C66" s="241" t="s">
        <v>26</v>
      </c>
      <c r="D66" s="241"/>
      <c r="E66" s="241"/>
      <c r="F66" s="241"/>
      <c r="G66" s="241"/>
      <c r="H66" s="241"/>
      <c r="I66" s="8"/>
      <c r="J66" s="241" t="s">
        <v>26</v>
      </c>
      <c r="K66" s="241"/>
      <c r="L66" s="241"/>
      <c r="M66" s="241"/>
      <c r="N66" s="241"/>
      <c r="O66" s="241"/>
      <c r="P66" s="23"/>
    </row>
    <row r="67" spans="2:16" x14ac:dyDescent="0.25">
      <c r="B67" s="20"/>
      <c r="C67" s="238" t="s">
        <v>32</v>
      </c>
      <c r="D67" s="239"/>
      <c r="E67" s="77" t="s">
        <v>60</v>
      </c>
      <c r="F67" s="78" t="s">
        <v>61</v>
      </c>
      <c r="G67" s="78" t="s">
        <v>59</v>
      </c>
      <c r="H67" s="78" t="s">
        <v>21</v>
      </c>
      <c r="I67" s="8"/>
      <c r="J67" s="238" t="s">
        <v>12</v>
      </c>
      <c r="K67" s="239"/>
      <c r="L67" s="77" t="s">
        <v>60</v>
      </c>
      <c r="M67" s="78" t="s">
        <v>61</v>
      </c>
      <c r="N67" s="78" t="s">
        <v>20</v>
      </c>
      <c r="O67" s="78" t="s">
        <v>21</v>
      </c>
      <c r="P67" s="23"/>
    </row>
    <row r="68" spans="2:16" x14ac:dyDescent="0.25">
      <c r="B68" s="20"/>
      <c r="C68" s="148" t="s">
        <v>132</v>
      </c>
      <c r="D68" s="149"/>
      <c r="E68" s="214">
        <v>85.394999999999968</v>
      </c>
      <c r="F68" s="154">
        <v>1909.5106899999987</v>
      </c>
      <c r="G68" s="215">
        <f t="shared" ref="G68:G84" si="9">+F68/F$86</f>
        <v>0.30556793378357044</v>
      </c>
      <c r="H68" s="216">
        <f>IFERROR(F68/E68-1," - ")</f>
        <v>21.36091914046489</v>
      </c>
      <c r="I68" s="3"/>
      <c r="J68" s="148" t="s">
        <v>131</v>
      </c>
      <c r="K68" s="149"/>
      <c r="L68" s="214"/>
      <c r="M68" s="154">
        <v>4039.2016400000002</v>
      </c>
      <c r="N68" s="215">
        <f t="shared" ref="N68:N84" si="10">+M68/M$86</f>
        <v>0.59111834539064556</v>
      </c>
      <c r="O68" s="216" t="str">
        <f>IFERROR(M68/L68-1," - ")</f>
        <v xml:space="preserve"> - </v>
      </c>
      <c r="P68" s="146"/>
    </row>
    <row r="69" spans="2:16" x14ac:dyDescent="0.25">
      <c r="B69" s="20"/>
      <c r="C69" s="150" t="s">
        <v>123</v>
      </c>
      <c r="D69" s="151"/>
      <c r="E69" s="217">
        <v>1550.3509999999997</v>
      </c>
      <c r="F69" s="156">
        <v>1054.6586199999992</v>
      </c>
      <c r="G69" s="218">
        <f t="shared" si="9"/>
        <v>0.16877090924294946</v>
      </c>
      <c r="H69" s="219">
        <f t="shared" ref="H69:H86" si="11">IFERROR(F69/E69-1," - ")</f>
        <v>-0.3197291323061684</v>
      </c>
      <c r="I69" s="3"/>
      <c r="J69" s="150" t="s">
        <v>127</v>
      </c>
      <c r="K69" s="151"/>
      <c r="L69" s="217">
        <v>1540.6780000000001</v>
      </c>
      <c r="M69" s="156">
        <v>2612.6226499999998</v>
      </c>
      <c r="N69" s="218">
        <f t="shared" si="10"/>
        <v>0.38234515521689166</v>
      </c>
      <c r="O69" s="219">
        <f t="shared" ref="O69:O86" si="12">IFERROR(M69/L69-1," - ")</f>
        <v>0.69576163870711438</v>
      </c>
      <c r="P69" s="146"/>
    </row>
    <row r="70" spans="2:16" x14ac:dyDescent="0.25">
      <c r="B70" s="20"/>
      <c r="C70" s="152" t="s">
        <v>133</v>
      </c>
      <c r="D70" s="153"/>
      <c r="E70" s="220"/>
      <c r="F70" s="155">
        <v>501.62</v>
      </c>
      <c r="G70" s="182">
        <f t="shared" si="9"/>
        <v>8.0271342678115476E-2</v>
      </c>
      <c r="H70" s="221" t="str">
        <f t="shared" si="11"/>
        <v xml:space="preserve"> - </v>
      </c>
      <c r="I70" s="3"/>
      <c r="J70" s="152" t="s">
        <v>123</v>
      </c>
      <c r="K70" s="153"/>
      <c r="L70" s="220">
        <v>158.964</v>
      </c>
      <c r="M70" s="155">
        <v>81.886619999999994</v>
      </c>
      <c r="N70" s="182">
        <f t="shared" si="10"/>
        <v>1.1983725408675695E-2</v>
      </c>
      <c r="O70" s="221">
        <f t="shared" si="12"/>
        <v>-0.48487317883294334</v>
      </c>
      <c r="P70" s="146"/>
    </row>
    <row r="71" spans="2:16" x14ac:dyDescent="0.25">
      <c r="B71" s="20"/>
      <c r="C71" s="90" t="s">
        <v>134</v>
      </c>
      <c r="D71" s="91"/>
      <c r="E71" s="104">
        <v>522.21400000000006</v>
      </c>
      <c r="F71" s="89">
        <v>386.53554000000003</v>
      </c>
      <c r="G71" s="109">
        <f t="shared" si="9"/>
        <v>6.1855043237132513E-2</v>
      </c>
      <c r="H71" s="106">
        <f t="shared" si="11"/>
        <v>-0.25981390770833412</v>
      </c>
      <c r="I71" s="3"/>
      <c r="J71" s="90" t="s">
        <v>126</v>
      </c>
      <c r="K71" s="91"/>
      <c r="L71" s="104">
        <v>14.858000000000001</v>
      </c>
      <c r="M71" s="89">
        <v>71.278850000000006</v>
      </c>
      <c r="N71" s="109">
        <f t="shared" si="10"/>
        <v>1.0431327680226437E-2</v>
      </c>
      <c r="O71" s="106">
        <f t="shared" si="12"/>
        <v>3.7973381343384034</v>
      </c>
      <c r="P71" s="146"/>
    </row>
    <row r="72" spans="2:16" x14ac:dyDescent="0.25">
      <c r="B72" s="20"/>
      <c r="C72" s="90" t="s">
        <v>118</v>
      </c>
      <c r="D72" s="91"/>
      <c r="E72" s="104">
        <v>1707.3159999999998</v>
      </c>
      <c r="F72" s="89">
        <v>322.80745000000007</v>
      </c>
      <c r="G72" s="109">
        <f t="shared" si="9"/>
        <v>5.1657006175987064E-2</v>
      </c>
      <c r="H72" s="106">
        <f t="shared" si="11"/>
        <v>-0.81092694615408034</v>
      </c>
      <c r="I72" s="3"/>
      <c r="J72" s="90" t="s">
        <v>130</v>
      </c>
      <c r="K72" s="91"/>
      <c r="L72" s="104"/>
      <c r="M72" s="89">
        <v>22.406380000000002</v>
      </c>
      <c r="N72" s="109">
        <f t="shared" si="10"/>
        <v>3.2790693439592815E-3</v>
      </c>
      <c r="O72" s="106" t="str">
        <f t="shared" si="12"/>
        <v xml:space="preserve"> - </v>
      </c>
      <c r="P72" s="146"/>
    </row>
    <row r="73" spans="2:16" x14ac:dyDescent="0.25">
      <c r="B73" s="20"/>
      <c r="C73" s="90" t="s">
        <v>135</v>
      </c>
      <c r="D73" s="91"/>
      <c r="E73" s="104">
        <v>212.43169999999992</v>
      </c>
      <c r="F73" s="89">
        <v>228.35217000000006</v>
      </c>
      <c r="G73" s="109">
        <f t="shared" si="9"/>
        <v>3.6541874904033503E-2</v>
      </c>
      <c r="H73" s="106">
        <f t="shared" si="11"/>
        <v>7.4943946689689733E-2</v>
      </c>
      <c r="I73" s="3"/>
      <c r="J73" s="90" t="s">
        <v>129</v>
      </c>
      <c r="K73" s="91"/>
      <c r="L73" s="104"/>
      <c r="M73" s="89">
        <v>5.752089999999999</v>
      </c>
      <c r="N73" s="109">
        <f t="shared" si="10"/>
        <v>8.4179157823328617E-4</v>
      </c>
      <c r="O73" s="106" t="str">
        <f t="shared" si="12"/>
        <v xml:space="preserve"> - </v>
      </c>
      <c r="P73" s="23"/>
    </row>
    <row r="74" spans="2:16" x14ac:dyDescent="0.25">
      <c r="B74" s="20"/>
      <c r="C74" s="90" t="s">
        <v>111</v>
      </c>
      <c r="D74" s="91"/>
      <c r="E74" s="104">
        <v>41.722999999999999</v>
      </c>
      <c r="F74" s="89">
        <v>209.55468000000002</v>
      </c>
      <c r="G74" s="109">
        <f t="shared" si="9"/>
        <v>3.3533821474587999E-2</v>
      </c>
      <c r="H74" s="106">
        <f t="shared" si="11"/>
        <v>4.022521870431178</v>
      </c>
      <c r="I74" s="3"/>
      <c r="J74" s="90" t="s">
        <v>128</v>
      </c>
      <c r="K74" s="91"/>
      <c r="L74" s="104"/>
      <c r="M74" s="89">
        <v>4.0000000000000001E-3</v>
      </c>
      <c r="N74" s="109">
        <f t="shared" si="10"/>
        <v>5.8538136797809933E-7</v>
      </c>
      <c r="O74" s="106" t="str">
        <f t="shared" si="12"/>
        <v xml:space="preserve"> - </v>
      </c>
      <c r="P74" s="23"/>
    </row>
    <row r="75" spans="2:16" x14ac:dyDescent="0.25">
      <c r="B75" s="20"/>
      <c r="C75" s="90" t="s">
        <v>124</v>
      </c>
      <c r="D75" s="91"/>
      <c r="E75" s="104">
        <v>60.490999999999993</v>
      </c>
      <c r="F75" s="89">
        <v>184.89451000000003</v>
      </c>
      <c r="G75" s="109">
        <f t="shared" si="9"/>
        <v>2.9587597327682808E-2</v>
      </c>
      <c r="H75" s="106">
        <f t="shared" si="11"/>
        <v>2.0565622985237479</v>
      </c>
      <c r="I75" s="3"/>
      <c r="J75" s="90" t="s">
        <v>110</v>
      </c>
      <c r="K75" s="91"/>
      <c r="L75" s="104">
        <v>71.19</v>
      </c>
      <c r="M75" s="89"/>
      <c r="N75" s="109">
        <f t="shared" si="10"/>
        <v>0</v>
      </c>
      <c r="O75" s="106">
        <f t="shared" si="12"/>
        <v>-1</v>
      </c>
      <c r="P75" s="23"/>
    </row>
    <row r="76" spans="2:16" x14ac:dyDescent="0.25">
      <c r="B76" s="20"/>
      <c r="C76" s="90" t="s">
        <v>136</v>
      </c>
      <c r="D76" s="91"/>
      <c r="E76" s="104"/>
      <c r="F76" s="89">
        <v>175.09310000000002</v>
      </c>
      <c r="G76" s="109">
        <f t="shared" si="9"/>
        <v>2.8019134465678285E-2</v>
      </c>
      <c r="H76" s="106" t="str">
        <f t="shared" si="11"/>
        <v xml:space="preserve"> - </v>
      </c>
      <c r="I76" s="3"/>
      <c r="J76" s="90"/>
      <c r="K76" s="91"/>
      <c r="L76" s="104"/>
      <c r="M76" s="89"/>
      <c r="N76" s="109">
        <f t="shared" si="10"/>
        <v>0</v>
      </c>
      <c r="O76" s="106" t="str">
        <f t="shared" si="12"/>
        <v xml:space="preserve"> - </v>
      </c>
      <c r="P76" s="23"/>
    </row>
    <row r="77" spans="2:16" x14ac:dyDescent="0.25">
      <c r="B77" s="20"/>
      <c r="C77" s="90" t="s">
        <v>137</v>
      </c>
      <c r="D77" s="91"/>
      <c r="E77" s="104"/>
      <c r="F77" s="89">
        <v>163.22026</v>
      </c>
      <c r="G77" s="109">
        <f t="shared" si="9"/>
        <v>2.611919266072147E-2</v>
      </c>
      <c r="H77" s="106" t="str">
        <f t="shared" si="11"/>
        <v xml:space="preserve"> - </v>
      </c>
      <c r="I77" s="3"/>
      <c r="J77" s="90"/>
      <c r="K77" s="91"/>
      <c r="L77" s="104"/>
      <c r="M77" s="89"/>
      <c r="N77" s="109">
        <f t="shared" si="10"/>
        <v>0</v>
      </c>
      <c r="O77" s="106" t="str">
        <f t="shared" si="12"/>
        <v xml:space="preserve"> - </v>
      </c>
      <c r="P77" s="23"/>
    </row>
    <row r="78" spans="2:16" x14ac:dyDescent="0.25">
      <c r="B78" s="20"/>
      <c r="C78" s="90" t="s">
        <v>138</v>
      </c>
      <c r="D78" s="91"/>
      <c r="E78" s="104">
        <v>36.140999999999998</v>
      </c>
      <c r="F78" s="89">
        <v>137.60977</v>
      </c>
      <c r="G78" s="109">
        <f t="shared" si="9"/>
        <v>2.2020894309490557E-2</v>
      </c>
      <c r="H78" s="106">
        <f t="shared" si="11"/>
        <v>2.8075805871447943</v>
      </c>
      <c r="I78" s="3"/>
      <c r="J78" s="90"/>
      <c r="K78" s="91"/>
      <c r="L78" s="104"/>
      <c r="M78" s="89"/>
      <c r="N78" s="109">
        <f t="shared" si="10"/>
        <v>0</v>
      </c>
      <c r="O78" s="106" t="str">
        <f t="shared" si="12"/>
        <v xml:space="preserve"> - </v>
      </c>
      <c r="P78" s="23"/>
    </row>
    <row r="79" spans="2:16" x14ac:dyDescent="0.25">
      <c r="B79" s="20"/>
      <c r="C79" s="90" t="s">
        <v>139</v>
      </c>
      <c r="D79" s="91"/>
      <c r="E79" s="104">
        <v>2850.2300000000037</v>
      </c>
      <c r="F79" s="89">
        <v>132.95110000000003</v>
      </c>
      <c r="G79" s="109">
        <f t="shared" si="9"/>
        <v>2.1275394337411588E-2</v>
      </c>
      <c r="H79" s="106">
        <f t="shared" si="11"/>
        <v>-0.95335425562147624</v>
      </c>
      <c r="I79" s="3"/>
      <c r="J79" s="90"/>
      <c r="K79" s="91"/>
      <c r="L79" s="104"/>
      <c r="M79" s="89"/>
      <c r="N79" s="109">
        <f t="shared" si="10"/>
        <v>0</v>
      </c>
      <c r="O79" s="106" t="str">
        <f t="shared" si="12"/>
        <v xml:space="preserve"> - </v>
      </c>
      <c r="P79" s="23"/>
    </row>
    <row r="80" spans="2:16" x14ac:dyDescent="0.25">
      <c r="B80" s="20"/>
      <c r="C80" s="90" t="s">
        <v>112</v>
      </c>
      <c r="D80" s="91"/>
      <c r="E80" s="104">
        <v>226.87900000000008</v>
      </c>
      <c r="F80" s="89">
        <v>111.83825999999999</v>
      </c>
      <c r="G80" s="109">
        <f t="shared" si="9"/>
        <v>1.7896828860460456E-2</v>
      </c>
      <c r="H80" s="106">
        <f t="shared" si="11"/>
        <v>-0.50705768272956098</v>
      </c>
      <c r="I80" s="3"/>
      <c r="J80" s="90"/>
      <c r="K80" s="91"/>
      <c r="L80" s="104"/>
      <c r="M80" s="89"/>
      <c r="N80" s="109">
        <f t="shared" si="10"/>
        <v>0</v>
      </c>
      <c r="O80" s="106" t="str">
        <f t="shared" si="12"/>
        <v xml:space="preserve"> - </v>
      </c>
      <c r="P80" s="23"/>
    </row>
    <row r="81" spans="2:16" x14ac:dyDescent="0.25">
      <c r="B81" s="20"/>
      <c r="C81" s="90" t="s">
        <v>114</v>
      </c>
      <c r="D81" s="91"/>
      <c r="E81" s="104">
        <v>1.8140000000000001</v>
      </c>
      <c r="F81" s="118">
        <v>111.65037000000001</v>
      </c>
      <c r="G81" s="109">
        <f t="shared" si="9"/>
        <v>1.7866761912221172E-2</v>
      </c>
      <c r="H81" s="106">
        <f t="shared" si="11"/>
        <v>60.549266813671444</v>
      </c>
      <c r="I81" s="3"/>
      <c r="J81" s="90"/>
      <c r="K81" s="91"/>
      <c r="L81" s="104"/>
      <c r="M81" s="118"/>
      <c r="N81" s="109">
        <f t="shared" si="10"/>
        <v>0</v>
      </c>
      <c r="O81" s="106" t="str">
        <f t="shared" si="12"/>
        <v xml:space="preserve"> - </v>
      </c>
      <c r="P81" s="23"/>
    </row>
    <row r="82" spans="2:16" x14ac:dyDescent="0.25">
      <c r="B82" s="20"/>
      <c r="C82" s="90" t="s">
        <v>122</v>
      </c>
      <c r="D82" s="91"/>
      <c r="E82" s="104">
        <v>141.07600000000002</v>
      </c>
      <c r="F82" s="89">
        <v>99.487620000000007</v>
      </c>
      <c r="G82" s="109">
        <f t="shared" si="9"/>
        <v>1.5920427489434501E-2</v>
      </c>
      <c r="H82" s="106">
        <f t="shared" si="11"/>
        <v>-0.29479415350591176</v>
      </c>
      <c r="I82" s="3"/>
      <c r="J82" s="90"/>
      <c r="K82" s="91"/>
      <c r="L82" s="104"/>
      <c r="M82" s="89"/>
      <c r="N82" s="109">
        <f t="shared" si="10"/>
        <v>0</v>
      </c>
      <c r="O82" s="106" t="str">
        <f t="shared" si="12"/>
        <v xml:space="preserve"> - </v>
      </c>
      <c r="P82" s="23"/>
    </row>
    <row r="83" spans="2:16" x14ac:dyDescent="0.25">
      <c r="B83" s="20"/>
      <c r="C83" s="90" t="s">
        <v>140</v>
      </c>
      <c r="D83" s="96"/>
      <c r="E83" s="104">
        <v>56.334000000000003</v>
      </c>
      <c r="F83" s="89">
        <v>97.205430000000007</v>
      </c>
      <c r="G83" s="109">
        <f t="shared" si="9"/>
        <v>1.555522184463053E-2</v>
      </c>
      <c r="H83" s="106">
        <f t="shared" si="11"/>
        <v>0.72551975716263706</v>
      </c>
      <c r="I83" s="3"/>
      <c r="J83" s="90"/>
      <c r="K83" s="96"/>
      <c r="L83" s="104"/>
      <c r="M83" s="89"/>
      <c r="N83" s="109">
        <f t="shared" si="10"/>
        <v>0</v>
      </c>
      <c r="O83" s="106" t="str">
        <f t="shared" si="12"/>
        <v xml:space="preserve"> - </v>
      </c>
      <c r="P83" s="23"/>
    </row>
    <row r="84" spans="2:16" x14ac:dyDescent="0.25">
      <c r="B84" s="20"/>
      <c r="C84" s="90" t="s">
        <v>141</v>
      </c>
      <c r="D84" s="91"/>
      <c r="E84" s="104">
        <v>35.766999999999996</v>
      </c>
      <c r="F84" s="89">
        <v>72.667660000000012</v>
      </c>
      <c r="G84" s="109">
        <f t="shared" si="9"/>
        <v>1.1628584660653056E-2</v>
      </c>
      <c r="H84" s="106">
        <f t="shared" si="11"/>
        <v>1.0316956971510058</v>
      </c>
      <c r="I84" s="3"/>
      <c r="J84" s="90"/>
      <c r="K84" s="91"/>
      <c r="L84" s="104"/>
      <c r="M84" s="89"/>
      <c r="N84" s="109">
        <f t="shared" si="10"/>
        <v>0</v>
      </c>
      <c r="O84" s="106" t="str">
        <f t="shared" si="12"/>
        <v xml:space="preserve"> - </v>
      </c>
      <c r="P84" s="23"/>
    </row>
    <row r="85" spans="2:16" x14ac:dyDescent="0.25">
      <c r="B85" s="20"/>
      <c r="C85" s="93" t="s">
        <v>115</v>
      </c>
      <c r="D85" s="94"/>
      <c r="E85" s="107">
        <v>714.65099999999995</v>
      </c>
      <c r="F85" s="95">
        <v>349.39733000000012</v>
      </c>
      <c r="G85" s="110">
        <f>+F85/F$86</f>
        <v>5.5912030635239036E-2</v>
      </c>
      <c r="H85" s="108">
        <f t="shared" si="11"/>
        <v>-0.51109376464875844</v>
      </c>
      <c r="I85" s="3"/>
      <c r="J85" s="93"/>
      <c r="K85" s="94"/>
      <c r="L85" s="107"/>
      <c r="M85" s="95"/>
      <c r="N85" s="110">
        <f>+M85/M$86</f>
        <v>0</v>
      </c>
      <c r="O85" s="108" t="str">
        <f t="shared" si="12"/>
        <v xml:space="preserve"> - </v>
      </c>
      <c r="P85" s="23"/>
    </row>
    <row r="86" spans="2:16" x14ac:dyDescent="0.25">
      <c r="B86" s="20"/>
      <c r="C86" s="97" t="s">
        <v>3</v>
      </c>
      <c r="D86" s="98"/>
      <c r="E86" s="88">
        <f>SUM(E68:E85)</f>
        <v>8242.8137000000042</v>
      </c>
      <c r="F86" s="88">
        <f>SUM(F68:F85)</f>
        <v>6249.0545599999987</v>
      </c>
      <c r="G86" s="74">
        <f>+F86/F$86</f>
        <v>1</v>
      </c>
      <c r="H86" s="99">
        <f t="shared" si="11"/>
        <v>-0.24187846681528236</v>
      </c>
      <c r="I86" s="8"/>
      <c r="J86" s="97" t="s">
        <v>14</v>
      </c>
      <c r="K86" s="98"/>
      <c r="L86" s="88">
        <f>SUM(L68:L85)</f>
        <v>1785.69</v>
      </c>
      <c r="M86" s="88">
        <f>SUM(M68:M85)</f>
        <v>6833.1522300000006</v>
      </c>
      <c r="N86" s="74">
        <f>+M86/M$86</f>
        <v>1</v>
      </c>
      <c r="O86" s="99">
        <f t="shared" si="12"/>
        <v>2.8266172907951552</v>
      </c>
      <c r="P86" s="23"/>
    </row>
    <row r="87" spans="2:16" x14ac:dyDescent="0.25">
      <c r="B87" s="20"/>
      <c r="C87" s="82" t="s">
        <v>25</v>
      </c>
      <c r="D87" s="8"/>
      <c r="E87" s="32"/>
      <c r="F87" s="8"/>
      <c r="G87" s="8"/>
      <c r="H87" s="8"/>
      <c r="I87" s="8"/>
      <c r="J87" s="82" t="s">
        <v>25</v>
      </c>
      <c r="K87" s="8"/>
      <c r="L87" s="8"/>
      <c r="M87" s="8"/>
      <c r="N87" s="8"/>
      <c r="O87" s="8"/>
      <c r="P87" s="23"/>
    </row>
    <row r="88" spans="2:16" x14ac:dyDescent="0.25">
      <c r="B88" s="20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23"/>
    </row>
    <row r="89" spans="2:16" x14ac:dyDescent="0.25"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24"/>
    </row>
  </sheetData>
  <sortState ref="J106:M107">
    <sortCondition descending="1" ref="M106:M107"/>
  </sortState>
  <mergeCells count="19">
    <mergeCell ref="C67:D67"/>
    <mergeCell ref="J67:K67"/>
    <mergeCell ref="C64:O64"/>
    <mergeCell ref="C65:H65"/>
    <mergeCell ref="J65:O65"/>
    <mergeCell ref="C66:H66"/>
    <mergeCell ref="J66:O66"/>
    <mergeCell ref="F10:L10"/>
    <mergeCell ref="F11:G11"/>
    <mergeCell ref="B1:P1"/>
    <mergeCell ref="C7:O8"/>
    <mergeCell ref="F9:L9"/>
    <mergeCell ref="C36:D36"/>
    <mergeCell ref="J36:K36"/>
    <mergeCell ref="C33:O33"/>
    <mergeCell ref="C34:H34"/>
    <mergeCell ref="J34:O34"/>
    <mergeCell ref="C35:H35"/>
    <mergeCell ref="J35:O35"/>
  </mergeCells>
  <pageMargins left="0.7" right="0.7" top="0.75" bottom="0.75" header="0.3" footer="0.3"/>
  <pageSetup orientation="portrait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3CB6784D-9188-495E-B0D1-D5E2D0B0634C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L12:L27</xm:sqref>
        </x14:conditionalFormatting>
        <x14:conditionalFormatting xmlns:xm="http://schemas.microsoft.com/office/excel/2006/main">
          <x14:cfRule type="iconSet" priority="2" id="{3B4A6A83-73FF-4190-9390-FC15222BED1E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H37:H57</xm:sqref>
        </x14:conditionalFormatting>
        <x14:conditionalFormatting xmlns:xm="http://schemas.microsoft.com/office/excel/2006/main">
          <x14:cfRule type="iconSet" priority="1" id="{D83D6886-CEFC-4CB9-A474-B2018B60464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O37:O57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9"/>
  <sheetViews>
    <sheetView zoomScaleNormal="100" workbookViewId="0">
      <selection activeCell="C12" sqref="C12"/>
    </sheetView>
  </sheetViews>
  <sheetFormatPr baseColWidth="10" defaultColWidth="0" defaultRowHeight="15" x14ac:dyDescent="0.25"/>
  <cols>
    <col min="1" max="1" width="10.7109375" style="2" customWidth="1"/>
    <col min="2" max="16" width="10.85546875" style="2" customWidth="1"/>
    <col min="17" max="17" width="10.7109375" style="2" customWidth="1"/>
    <col min="18" max="18" width="10.7109375" style="2" hidden="1" customWidth="1"/>
    <col min="19" max="24" width="12.7109375" style="2" hidden="1" customWidth="1"/>
    <col min="25" max="16384" width="11.42578125" style="2" hidden="1"/>
  </cols>
  <sheetData>
    <row r="1" spans="2:16" s="1" customFormat="1" ht="27" customHeight="1" x14ac:dyDescent="0.25">
      <c r="B1" s="246" t="s">
        <v>166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</row>
    <row r="2" spans="2:16" x14ac:dyDescent="0.25">
      <c r="B2" s="211" t="str">
        <f>+B6</f>
        <v>1. Exportaciones por tipo y sector</v>
      </c>
      <c r="C2" s="212"/>
      <c r="D2" s="212"/>
      <c r="E2" s="212"/>
      <c r="F2" s="212"/>
      <c r="G2" s="212"/>
      <c r="H2" s="212"/>
      <c r="I2" s="211"/>
      <c r="J2" s="211" t="str">
        <f>+B63</f>
        <v>3. Principales Socios Comerciales</v>
      </c>
      <c r="K2" s="11"/>
      <c r="L2" s="21"/>
      <c r="M2" s="12"/>
      <c r="N2" s="12"/>
      <c r="O2" s="12"/>
      <c r="P2" s="12"/>
    </row>
    <row r="3" spans="2:16" x14ac:dyDescent="0.25">
      <c r="B3" s="211" t="str">
        <f>+B32</f>
        <v>2. Principales productos exportados</v>
      </c>
      <c r="C3" s="211"/>
      <c r="D3" s="211"/>
      <c r="E3" s="211"/>
      <c r="F3" s="211"/>
      <c r="G3" s="211"/>
      <c r="H3" s="213"/>
      <c r="I3" s="211"/>
      <c r="J3" s="211" t="e">
        <f>+#REF!</f>
        <v>#REF!</v>
      </c>
      <c r="K3" s="11"/>
      <c r="L3" s="12"/>
      <c r="M3" s="12"/>
      <c r="N3" s="12"/>
      <c r="O3" s="12"/>
      <c r="P3" s="12"/>
    </row>
    <row r="4" spans="2:16" ht="11.25" customHeight="1" x14ac:dyDescent="0.25">
      <c r="B4" s="13"/>
      <c r="C4" s="14"/>
      <c r="D4" s="14"/>
      <c r="E4" s="14"/>
      <c r="F4" s="13"/>
      <c r="G4" s="15"/>
      <c r="H4" s="15"/>
      <c r="I4" s="16"/>
      <c r="J4" s="16"/>
      <c r="K4" s="16"/>
      <c r="L4" s="16"/>
      <c r="M4" s="16"/>
      <c r="N4" s="16"/>
      <c r="O4" s="16"/>
      <c r="P4" s="16"/>
    </row>
    <row r="5" spans="2:16" x14ac:dyDescent="0.25">
      <c r="B5" s="5"/>
      <c r="C5" s="6"/>
      <c r="D5" s="6"/>
      <c r="E5" s="6"/>
      <c r="F5" s="6"/>
      <c r="G5" s="4"/>
      <c r="H5" s="4"/>
    </row>
    <row r="6" spans="2:16" x14ac:dyDescent="0.25">
      <c r="B6" s="166" t="s">
        <v>2</v>
      </c>
      <c r="C6" s="9"/>
      <c r="D6" s="9"/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22"/>
    </row>
    <row r="7" spans="2:16" ht="15" customHeight="1" x14ac:dyDescent="0.25">
      <c r="B7" s="20"/>
      <c r="C7" s="235" t="str">
        <f>+CONCATENATE("Las exportaciones en esta región alcanzaron los US$ ",FIXED(I27/1000,1), " millones, ", IF(K27&gt;0, "creciendo", "disminuyendo"), " en ", FIXED(K27*100,1), "% respecto al I semestre del 2016. De otro lado el ", FIXED(J22*100,1),"% de estas exportaciones fueron de tipo ",F22,", en tanto las exportaciones ", F12, " representaron el ", FIXED(J12*100,1),"%.")</f>
        <v>Las exportaciones en esta región alcanzaron los US$ 31.1 millones, creciendo en 79.9% respecto al I semestre del 2016. De otro lado el 39.2% de estas exportaciones fueron de tipo Tradicional, en tanto las exportaciones No Tradicional representaron el 60.8%.</v>
      </c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"/>
    </row>
    <row r="8" spans="2:16" x14ac:dyDescent="0.25">
      <c r="B8" s="20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"/>
    </row>
    <row r="9" spans="2:16" x14ac:dyDescent="0.25">
      <c r="B9" s="20"/>
      <c r="C9" s="8"/>
      <c r="D9" s="8"/>
      <c r="E9" s="8"/>
      <c r="F9" s="236" t="s">
        <v>47</v>
      </c>
      <c r="G9" s="236"/>
      <c r="H9" s="236"/>
      <c r="I9" s="236"/>
      <c r="J9" s="236"/>
      <c r="K9" s="236"/>
      <c r="L9" s="236"/>
      <c r="M9" s="8"/>
      <c r="N9" s="8"/>
      <c r="O9" s="8"/>
      <c r="P9" s="23"/>
    </row>
    <row r="10" spans="2:16" x14ac:dyDescent="0.25">
      <c r="B10" s="20"/>
      <c r="C10" s="8"/>
      <c r="D10" s="8"/>
      <c r="E10" s="8"/>
      <c r="F10" s="237" t="s">
        <v>26</v>
      </c>
      <c r="G10" s="237"/>
      <c r="H10" s="237"/>
      <c r="I10" s="237"/>
      <c r="J10" s="237"/>
      <c r="K10" s="237"/>
      <c r="L10" s="237"/>
      <c r="M10" s="8"/>
      <c r="N10" s="8"/>
      <c r="O10" s="8"/>
      <c r="P10" s="23"/>
    </row>
    <row r="11" spans="2:16" x14ac:dyDescent="0.25">
      <c r="B11" s="20"/>
      <c r="C11" s="8"/>
      <c r="D11" s="8"/>
      <c r="E11" s="8"/>
      <c r="F11" s="238" t="s">
        <v>12</v>
      </c>
      <c r="G11" s="239"/>
      <c r="H11" s="77" t="s">
        <v>60</v>
      </c>
      <c r="I11" s="78" t="s">
        <v>61</v>
      </c>
      <c r="J11" s="78" t="s">
        <v>59</v>
      </c>
      <c r="K11" s="78" t="s">
        <v>21</v>
      </c>
      <c r="L11" s="78" t="s">
        <v>22</v>
      </c>
      <c r="M11" s="8"/>
      <c r="N11" s="8"/>
      <c r="O11" s="8"/>
      <c r="P11" s="23"/>
    </row>
    <row r="12" spans="2:16" ht="16.5" x14ac:dyDescent="0.25">
      <c r="B12" s="20"/>
      <c r="C12" s="8"/>
      <c r="D12" s="8"/>
      <c r="E12" s="8"/>
      <c r="F12" s="67" t="s">
        <v>3</v>
      </c>
      <c r="G12" s="68"/>
      <c r="H12" s="79">
        <f>SUM(H13:H21)</f>
        <v>15475.590610000007</v>
      </c>
      <c r="I12" s="79">
        <f>SUM(I13:I21)</f>
        <v>18898.082180000012</v>
      </c>
      <c r="J12" s="69">
        <f t="shared" ref="J12:J27" si="0">IFERROR(I12/I$27, " - ")</f>
        <v>0.60761627750668112</v>
      </c>
      <c r="K12" s="70">
        <f>IFERROR(I12/H12-1," - ")</f>
        <v>0.22115418120381536</v>
      </c>
      <c r="L12" s="170">
        <f>IFERROR(I12-H12, " - ")</f>
        <v>3422.4915700000056</v>
      </c>
      <c r="M12" s="8"/>
      <c r="N12" s="8"/>
      <c r="O12" s="8"/>
      <c r="P12" s="23"/>
    </row>
    <row r="13" spans="2:16" x14ac:dyDescent="0.25">
      <c r="B13" s="20"/>
      <c r="C13" s="8"/>
      <c r="D13" s="8"/>
      <c r="E13" s="8"/>
      <c r="F13" s="57" t="s">
        <v>4</v>
      </c>
      <c r="G13" s="55"/>
      <c r="H13" s="25">
        <f>+N13*1000</f>
        <v>15339.248000000007</v>
      </c>
      <c r="I13" s="61">
        <f>+O13*1000</f>
        <v>18699.050680000008</v>
      </c>
      <c r="J13" s="69">
        <f t="shared" si="0"/>
        <v>0.60121696259288737</v>
      </c>
      <c r="K13" s="65">
        <f t="shared" ref="K13:K27" si="1">IFERROR(I13/H13-1," - ")</f>
        <v>0.21903307645850689</v>
      </c>
      <c r="L13" s="171">
        <f t="shared" ref="L13:L27" si="2">IFERROR(I13-H13, " - ")</f>
        <v>3359.8026800000007</v>
      </c>
      <c r="M13" s="8"/>
      <c r="N13" s="175">
        <v>15.339248000000007</v>
      </c>
      <c r="O13" s="175">
        <v>18.699050680000006</v>
      </c>
      <c r="P13" s="23"/>
    </row>
    <row r="14" spans="2:16" x14ac:dyDescent="0.25">
      <c r="B14" s="20"/>
      <c r="C14" s="8"/>
      <c r="D14" s="8"/>
      <c r="E14" s="8"/>
      <c r="F14" s="57" t="s">
        <v>5</v>
      </c>
      <c r="G14" s="55"/>
      <c r="H14" s="25">
        <f t="shared" ref="H14:I21" si="3">+N14*1000</f>
        <v>42.968610000000005</v>
      </c>
      <c r="I14" s="61">
        <f t="shared" si="3"/>
        <v>105.01709</v>
      </c>
      <c r="J14" s="73">
        <f t="shared" si="0"/>
        <v>3.3765380366434657E-3</v>
      </c>
      <c r="K14" s="64">
        <f t="shared" si="1"/>
        <v>1.4440420576788493</v>
      </c>
      <c r="L14" s="172">
        <f t="shared" si="2"/>
        <v>62.048479999999991</v>
      </c>
      <c r="M14" s="8"/>
      <c r="N14" s="175">
        <v>4.2968610000000004E-2</v>
      </c>
      <c r="O14" s="175">
        <v>0.10501708999999999</v>
      </c>
      <c r="P14" s="23"/>
    </row>
    <row r="15" spans="2:16" x14ac:dyDescent="0.25">
      <c r="B15" s="20"/>
      <c r="C15" s="8"/>
      <c r="D15" s="8"/>
      <c r="E15" s="8"/>
      <c r="F15" s="57" t="s">
        <v>6</v>
      </c>
      <c r="G15" s="55"/>
      <c r="H15" s="25">
        <f t="shared" si="3"/>
        <v>0</v>
      </c>
      <c r="I15" s="61">
        <f t="shared" si="3"/>
        <v>0</v>
      </c>
      <c r="J15" s="73">
        <f t="shared" si="0"/>
        <v>0</v>
      </c>
      <c r="K15" s="64" t="str">
        <f t="shared" si="1"/>
        <v xml:space="preserve"> - </v>
      </c>
      <c r="L15" s="172">
        <f t="shared" si="2"/>
        <v>0</v>
      </c>
      <c r="M15" s="8"/>
      <c r="N15" s="175"/>
      <c r="O15" s="175"/>
      <c r="P15" s="23"/>
    </row>
    <row r="16" spans="2:16" x14ac:dyDescent="0.25">
      <c r="B16" s="20"/>
      <c r="C16" s="8"/>
      <c r="D16" s="8"/>
      <c r="E16" s="8"/>
      <c r="F16" s="57" t="s">
        <v>7</v>
      </c>
      <c r="G16" s="55"/>
      <c r="H16" s="25">
        <f t="shared" si="3"/>
        <v>0</v>
      </c>
      <c r="I16" s="61">
        <f t="shared" si="3"/>
        <v>0</v>
      </c>
      <c r="J16" s="73">
        <f t="shared" si="0"/>
        <v>0</v>
      </c>
      <c r="K16" s="64" t="str">
        <f t="shared" si="1"/>
        <v xml:space="preserve"> - </v>
      </c>
      <c r="L16" s="172">
        <f t="shared" si="2"/>
        <v>0</v>
      </c>
      <c r="M16" s="8"/>
      <c r="N16" s="175"/>
      <c r="O16" s="175"/>
      <c r="P16" s="23"/>
    </row>
    <row r="17" spans="2:16" x14ac:dyDescent="0.25">
      <c r="B17" s="20"/>
      <c r="C17" s="8"/>
      <c r="D17" s="8"/>
      <c r="E17" s="8"/>
      <c r="F17" s="57" t="s">
        <v>18</v>
      </c>
      <c r="G17" s="55"/>
      <c r="H17" s="25">
        <f t="shared" si="3"/>
        <v>7.0880000000000001</v>
      </c>
      <c r="I17" s="61">
        <f t="shared" si="3"/>
        <v>0.28205000000000002</v>
      </c>
      <c r="J17" s="73">
        <f t="shared" si="0"/>
        <v>9.0685483023314539E-6</v>
      </c>
      <c r="K17" s="64">
        <f t="shared" si="1"/>
        <v>-0.96020739277652367</v>
      </c>
      <c r="L17" s="172">
        <f t="shared" si="2"/>
        <v>-6.8059500000000002</v>
      </c>
      <c r="M17" s="8"/>
      <c r="N17" s="175">
        <v>7.0879999999999997E-3</v>
      </c>
      <c r="O17" s="175">
        <v>2.8205E-4</v>
      </c>
      <c r="P17" s="23"/>
    </row>
    <row r="18" spans="2:16" x14ac:dyDescent="0.25">
      <c r="B18" s="20"/>
      <c r="C18" s="8"/>
      <c r="D18" s="8"/>
      <c r="E18" s="8"/>
      <c r="F18" s="57" t="s">
        <v>8</v>
      </c>
      <c r="G18" s="55"/>
      <c r="H18" s="25">
        <f t="shared" si="3"/>
        <v>82.705999999999989</v>
      </c>
      <c r="I18" s="61">
        <f t="shared" si="3"/>
        <v>71.467359999999999</v>
      </c>
      <c r="J18" s="73">
        <f t="shared" si="0"/>
        <v>2.2978379939730927E-3</v>
      </c>
      <c r="K18" s="64">
        <f t="shared" si="1"/>
        <v>-0.13588663458515693</v>
      </c>
      <c r="L18" s="172">
        <f t="shared" si="2"/>
        <v>-11.23863999999999</v>
      </c>
      <c r="M18" s="8"/>
      <c r="N18" s="175">
        <v>8.2705999999999988E-2</v>
      </c>
      <c r="O18" s="175">
        <v>7.1467359999999994E-2</v>
      </c>
      <c r="P18" s="23"/>
    </row>
    <row r="19" spans="2:16" x14ac:dyDescent="0.25">
      <c r="B19" s="20"/>
      <c r="C19" s="8"/>
      <c r="D19" s="8"/>
      <c r="E19" s="8"/>
      <c r="F19" s="57" t="s">
        <v>9</v>
      </c>
      <c r="G19" s="55"/>
      <c r="H19" s="25">
        <f t="shared" si="3"/>
        <v>3.58</v>
      </c>
      <c r="I19" s="61">
        <f t="shared" si="3"/>
        <v>10.31</v>
      </c>
      <c r="J19" s="73">
        <f t="shared" si="0"/>
        <v>3.3148992376187659E-4</v>
      </c>
      <c r="K19" s="64">
        <f t="shared" si="1"/>
        <v>1.8798882681564248</v>
      </c>
      <c r="L19" s="172">
        <f t="shared" si="2"/>
        <v>6.73</v>
      </c>
      <c r="M19" s="8"/>
      <c r="N19" s="175">
        <v>3.5799999999999998E-3</v>
      </c>
      <c r="O19" s="175">
        <v>1.031E-2</v>
      </c>
      <c r="P19" s="23"/>
    </row>
    <row r="20" spans="2:16" x14ac:dyDescent="0.25">
      <c r="B20" s="20"/>
      <c r="C20" s="8"/>
      <c r="D20" s="8"/>
      <c r="E20" s="8"/>
      <c r="F20" s="57" t="s">
        <v>10</v>
      </c>
      <c r="G20" s="55"/>
      <c r="H20" s="25">
        <f t="shared" si="3"/>
        <v>0</v>
      </c>
      <c r="I20" s="61">
        <f t="shared" si="3"/>
        <v>7.431</v>
      </c>
      <c r="J20" s="73">
        <f t="shared" si="0"/>
        <v>2.389235328297289E-4</v>
      </c>
      <c r="K20" s="64" t="str">
        <f t="shared" si="1"/>
        <v xml:space="preserve"> - </v>
      </c>
      <c r="L20" s="172">
        <f t="shared" si="2"/>
        <v>7.431</v>
      </c>
      <c r="M20" s="8"/>
      <c r="N20" s="175"/>
      <c r="O20" s="175">
        <v>7.4310000000000001E-3</v>
      </c>
      <c r="P20" s="23"/>
    </row>
    <row r="21" spans="2:16" x14ac:dyDescent="0.25">
      <c r="B21" s="20"/>
      <c r="C21" s="8"/>
      <c r="D21" s="8"/>
      <c r="E21" s="8"/>
      <c r="F21" s="58" t="s">
        <v>11</v>
      </c>
      <c r="G21" s="56"/>
      <c r="H21" s="62">
        <f t="shared" si="3"/>
        <v>0</v>
      </c>
      <c r="I21" s="63">
        <f t="shared" si="3"/>
        <v>4.524</v>
      </c>
      <c r="J21" s="74">
        <f t="shared" si="0"/>
        <v>1.4545687828309696E-4</v>
      </c>
      <c r="K21" s="66" t="str">
        <f t="shared" si="1"/>
        <v xml:space="preserve"> - </v>
      </c>
      <c r="L21" s="173">
        <f t="shared" si="2"/>
        <v>4.524</v>
      </c>
      <c r="M21" s="8"/>
      <c r="N21" s="175"/>
      <c r="O21" s="175">
        <v>4.5240000000000002E-3</v>
      </c>
      <c r="P21" s="23"/>
    </row>
    <row r="22" spans="2:16" ht="16.5" x14ac:dyDescent="0.25">
      <c r="B22" s="20"/>
      <c r="C22" s="8"/>
      <c r="D22" s="8"/>
      <c r="E22" s="8"/>
      <c r="F22" s="67" t="s">
        <v>14</v>
      </c>
      <c r="G22" s="68"/>
      <c r="H22" s="79">
        <f>SUM(H23:H26)</f>
        <v>1815.3340000000003</v>
      </c>
      <c r="I22" s="79">
        <f>SUM(I23:I26)</f>
        <v>12203.919000000004</v>
      </c>
      <c r="J22" s="72">
        <f t="shared" si="0"/>
        <v>0.39238372249331893</v>
      </c>
      <c r="K22" s="72">
        <f t="shared" si="1"/>
        <v>5.722685191815942</v>
      </c>
      <c r="L22" s="174">
        <f t="shared" si="2"/>
        <v>10388.585000000003</v>
      </c>
      <c r="M22" s="8"/>
      <c r="N22" s="165"/>
      <c r="O22" s="165"/>
      <c r="P22" s="23"/>
    </row>
    <row r="23" spans="2:16" x14ac:dyDescent="0.25">
      <c r="B23" s="20"/>
      <c r="C23" s="8"/>
      <c r="D23" s="8"/>
      <c r="E23" s="8"/>
      <c r="F23" s="59" t="s">
        <v>15</v>
      </c>
      <c r="G23" s="60" t="s">
        <v>86</v>
      </c>
      <c r="H23" s="25">
        <f t="shared" ref="H23:I26" si="4">+N23*1000</f>
        <v>1815.3340000000003</v>
      </c>
      <c r="I23" s="61">
        <f t="shared" si="4"/>
        <v>12096.687960000003</v>
      </c>
      <c r="J23" s="73">
        <f t="shared" si="0"/>
        <v>0.38893600093420089</v>
      </c>
      <c r="K23" s="64">
        <f t="shared" si="1"/>
        <v>5.6636155991128909</v>
      </c>
      <c r="L23" s="172">
        <f t="shared" si="2"/>
        <v>10281.353960000002</v>
      </c>
      <c r="M23" s="81"/>
      <c r="N23" s="175">
        <v>1.8153340000000002</v>
      </c>
      <c r="O23" s="175">
        <v>12.096687960000002</v>
      </c>
      <c r="P23" s="23"/>
    </row>
    <row r="24" spans="2:16" x14ac:dyDescent="0.25">
      <c r="B24" s="20"/>
      <c r="C24" s="8"/>
      <c r="D24" s="8"/>
      <c r="E24" s="8"/>
      <c r="F24" s="57" t="s">
        <v>16</v>
      </c>
      <c r="G24" s="55"/>
      <c r="H24" s="25">
        <f t="shared" si="4"/>
        <v>0</v>
      </c>
      <c r="I24" s="61">
        <f t="shared" si="4"/>
        <v>0</v>
      </c>
      <c r="J24" s="73">
        <f t="shared" si="0"/>
        <v>0</v>
      </c>
      <c r="K24" s="64" t="str">
        <f t="shared" si="1"/>
        <v xml:space="preserve"> - </v>
      </c>
      <c r="L24" s="172">
        <f t="shared" si="2"/>
        <v>0</v>
      </c>
      <c r="M24" s="8"/>
      <c r="N24" s="175"/>
      <c r="O24" s="175"/>
      <c r="P24" s="23"/>
    </row>
    <row r="25" spans="2:16" x14ac:dyDescent="0.25">
      <c r="B25" s="20"/>
      <c r="C25" s="8"/>
      <c r="D25" s="8"/>
      <c r="E25" s="8"/>
      <c r="F25" s="57" t="s">
        <v>17</v>
      </c>
      <c r="G25" s="55"/>
      <c r="H25" s="25">
        <f t="shared" si="4"/>
        <v>0</v>
      </c>
      <c r="I25" s="61">
        <f t="shared" si="4"/>
        <v>107.23103999999999</v>
      </c>
      <c r="J25" s="73">
        <f t="shared" si="0"/>
        <v>3.4477215591180153E-3</v>
      </c>
      <c r="K25" s="64" t="str">
        <f t="shared" si="1"/>
        <v xml:space="preserve"> - </v>
      </c>
      <c r="L25" s="172">
        <f t="shared" si="2"/>
        <v>107.23103999999999</v>
      </c>
      <c r="M25" s="8"/>
      <c r="N25" s="175"/>
      <c r="O25" s="175">
        <v>0.10723104</v>
      </c>
      <c r="P25" s="23"/>
    </row>
    <row r="26" spans="2:16" x14ac:dyDescent="0.25">
      <c r="B26" s="20"/>
      <c r="C26" s="8"/>
      <c r="D26" s="8"/>
      <c r="E26" s="8"/>
      <c r="F26" s="58" t="s">
        <v>19</v>
      </c>
      <c r="G26" s="56"/>
      <c r="H26" s="62">
        <f t="shared" si="4"/>
        <v>0</v>
      </c>
      <c r="I26" s="63">
        <f t="shared" si="4"/>
        <v>0</v>
      </c>
      <c r="J26" s="74">
        <f t="shared" si="0"/>
        <v>0</v>
      </c>
      <c r="K26" s="66" t="str">
        <f t="shared" si="1"/>
        <v xml:space="preserve"> - </v>
      </c>
      <c r="L26" s="173">
        <f t="shared" si="2"/>
        <v>0</v>
      </c>
      <c r="M26" s="8"/>
      <c r="N26" s="175"/>
      <c r="O26" s="175"/>
      <c r="P26" s="23"/>
    </row>
    <row r="27" spans="2:16" x14ac:dyDescent="0.25">
      <c r="B27" s="20"/>
      <c r="C27" s="8"/>
      <c r="D27" s="8"/>
      <c r="E27" s="8"/>
      <c r="F27" s="75"/>
      <c r="G27" s="76" t="s">
        <v>13</v>
      </c>
      <c r="H27" s="80">
        <f>+H22+H12</f>
        <v>17290.924610000005</v>
      </c>
      <c r="I27" s="80">
        <f>+I22+I12</f>
        <v>31102.001180000014</v>
      </c>
      <c r="J27" s="74">
        <f t="shared" si="0"/>
        <v>1</v>
      </c>
      <c r="K27" s="74">
        <f t="shared" si="1"/>
        <v>0.79874713941049347</v>
      </c>
      <c r="L27" s="174">
        <f t="shared" si="2"/>
        <v>13811.076570000008</v>
      </c>
      <c r="M27" s="81"/>
      <c r="N27" s="81"/>
      <c r="O27" s="8"/>
      <c r="P27" s="23"/>
    </row>
    <row r="28" spans="2:16" x14ac:dyDescent="0.25">
      <c r="B28" s="20"/>
      <c r="C28" s="8"/>
      <c r="D28" s="8"/>
      <c r="E28" s="8"/>
      <c r="F28" s="82" t="s">
        <v>23</v>
      </c>
      <c r="G28" s="8"/>
      <c r="H28" s="8"/>
      <c r="I28" s="8"/>
      <c r="J28" s="8"/>
      <c r="K28" s="8"/>
      <c r="L28" s="8"/>
      <c r="M28" s="8"/>
      <c r="N28" s="8"/>
      <c r="O28" s="8"/>
      <c r="P28" s="23"/>
    </row>
    <row r="29" spans="2:16" x14ac:dyDescent="0.25"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24"/>
    </row>
    <row r="32" spans="2:16" x14ac:dyDescent="0.25">
      <c r="B32" s="19" t="s">
        <v>27</v>
      </c>
      <c r="C32" s="9"/>
      <c r="D32" s="9"/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22"/>
    </row>
    <row r="33" spans="2:16" ht="15" customHeight="1" x14ac:dyDescent="0.25">
      <c r="B33" s="20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"/>
    </row>
    <row r="34" spans="2:16" x14ac:dyDescent="0.25">
      <c r="B34" s="20"/>
      <c r="C34" s="240" t="s">
        <v>57</v>
      </c>
      <c r="D34" s="240"/>
      <c r="E34" s="240"/>
      <c r="F34" s="240"/>
      <c r="G34" s="240"/>
      <c r="H34" s="240"/>
      <c r="I34" s="163"/>
      <c r="J34" s="240" t="s">
        <v>58</v>
      </c>
      <c r="K34" s="240"/>
      <c r="L34" s="240"/>
      <c r="M34" s="240"/>
      <c r="N34" s="240"/>
      <c r="O34" s="240"/>
      <c r="P34" s="23"/>
    </row>
    <row r="35" spans="2:16" x14ac:dyDescent="0.25">
      <c r="B35" s="20"/>
      <c r="C35" s="241" t="s">
        <v>26</v>
      </c>
      <c r="D35" s="241"/>
      <c r="E35" s="241"/>
      <c r="F35" s="241"/>
      <c r="G35" s="241"/>
      <c r="H35" s="241"/>
      <c r="I35" s="8"/>
      <c r="J35" s="241" t="s">
        <v>26</v>
      </c>
      <c r="K35" s="241"/>
      <c r="L35" s="241"/>
      <c r="M35" s="241"/>
      <c r="N35" s="241"/>
      <c r="O35" s="241"/>
      <c r="P35" s="23"/>
    </row>
    <row r="36" spans="2:16" x14ac:dyDescent="0.25">
      <c r="B36" s="20"/>
      <c r="C36" s="244" t="s">
        <v>12</v>
      </c>
      <c r="D36" s="245"/>
      <c r="E36" s="77" t="s">
        <v>60</v>
      </c>
      <c r="F36" s="78" t="s">
        <v>61</v>
      </c>
      <c r="G36" s="78" t="s">
        <v>59</v>
      </c>
      <c r="H36" s="78" t="s">
        <v>21</v>
      </c>
      <c r="I36" s="8"/>
      <c r="J36" s="244" t="s">
        <v>12</v>
      </c>
      <c r="K36" s="245"/>
      <c r="L36" s="77" t="s">
        <v>60</v>
      </c>
      <c r="M36" s="78" t="s">
        <v>61</v>
      </c>
      <c r="N36" s="78" t="s">
        <v>20</v>
      </c>
      <c r="O36" s="78" t="s">
        <v>21</v>
      </c>
      <c r="P36" s="23"/>
    </row>
    <row r="37" spans="2:16" x14ac:dyDescent="0.25">
      <c r="B37" s="20"/>
      <c r="C37" s="183" t="s">
        <v>48</v>
      </c>
      <c r="D37" s="205"/>
      <c r="E37" s="194">
        <v>15339.247999999998</v>
      </c>
      <c r="F37" s="194">
        <v>18699.050680000004</v>
      </c>
      <c r="G37" s="195">
        <f>+F37/F$57</f>
        <v>0.98946816411822758</v>
      </c>
      <c r="H37" s="200">
        <f>IFERROR(F37/E37-1," - ")</f>
        <v>0.21903307645850734</v>
      </c>
      <c r="I37" s="179"/>
      <c r="J37" s="183" t="s">
        <v>55</v>
      </c>
      <c r="K37" s="193"/>
      <c r="L37" s="194">
        <v>1815.3340000000001</v>
      </c>
      <c r="M37" s="194">
        <v>12096.687960000003</v>
      </c>
      <c r="N37" s="195">
        <f>+M37/M$57</f>
        <v>0.9912133930092456</v>
      </c>
      <c r="O37" s="200">
        <f>IFERROR(M37/L37-1," - ")</f>
        <v>5.6636155991128918</v>
      </c>
      <c r="P37" s="23"/>
    </row>
    <row r="38" spans="2:16" x14ac:dyDescent="0.25">
      <c r="B38" s="20"/>
      <c r="C38" s="188" t="s">
        <v>49</v>
      </c>
      <c r="D38" s="100"/>
      <c r="E38" s="25">
        <v>9274.7559999999994</v>
      </c>
      <c r="F38" s="25">
        <v>6942.4574100000009</v>
      </c>
      <c r="G38" s="109">
        <f t="shared" ref="G38:G57" si="5">+F38/F$57</f>
        <v>0.36736306593836582</v>
      </c>
      <c r="H38" s="92">
        <f t="shared" ref="H38:H57" si="6">IFERROR(F38/E38-1," - ")</f>
        <v>-0.25146737984266099</v>
      </c>
      <c r="I38" s="3"/>
      <c r="J38" s="188" t="s">
        <v>56</v>
      </c>
      <c r="K38" s="178"/>
      <c r="L38" s="104">
        <v>1815.3340000000001</v>
      </c>
      <c r="M38" s="104">
        <v>12095.052860000003</v>
      </c>
      <c r="N38" s="177">
        <f t="shared" ref="N38:N57" si="7">+M38/M$57</f>
        <v>0.99107941145790956</v>
      </c>
      <c r="O38" s="92">
        <f t="shared" ref="O38:O57" si="8">IFERROR(M38/L38-1," - ")</f>
        <v>5.6627148833217484</v>
      </c>
      <c r="P38" s="23"/>
    </row>
    <row r="39" spans="2:16" x14ac:dyDescent="0.25">
      <c r="B39" s="20"/>
      <c r="C39" s="188" t="s">
        <v>87</v>
      </c>
      <c r="D39" s="100"/>
      <c r="E39" s="25">
        <v>1940.0420000000001</v>
      </c>
      <c r="F39" s="25">
        <v>3382.17569</v>
      </c>
      <c r="G39" s="109">
        <f t="shared" si="5"/>
        <v>0.1789692550696696</v>
      </c>
      <c r="H39" s="92">
        <f t="shared" si="6"/>
        <v>0.74335178826025405</v>
      </c>
      <c r="I39" s="3"/>
      <c r="J39" s="188" t="s">
        <v>82</v>
      </c>
      <c r="K39" s="102"/>
      <c r="L39" s="104"/>
      <c r="M39" s="104">
        <v>1.6351</v>
      </c>
      <c r="N39" s="177">
        <f t="shared" si="7"/>
        <v>1.3398155133609126E-4</v>
      </c>
      <c r="O39" s="92" t="str">
        <f t="shared" si="8"/>
        <v xml:space="preserve"> - </v>
      </c>
      <c r="P39" s="23"/>
    </row>
    <row r="40" spans="2:16" x14ac:dyDescent="0.25">
      <c r="B40" s="20"/>
      <c r="C40" s="188" t="s">
        <v>66</v>
      </c>
      <c r="D40" s="100"/>
      <c r="E40" s="25">
        <v>1437.5670000000002</v>
      </c>
      <c r="F40" s="25">
        <v>2760.57917</v>
      </c>
      <c r="G40" s="109">
        <f t="shared" si="5"/>
        <v>0.14607721268783255</v>
      </c>
      <c r="H40" s="92">
        <f t="shared" si="6"/>
        <v>0.92031339756686092</v>
      </c>
      <c r="I40" s="3"/>
      <c r="J40" s="189" t="s">
        <v>83</v>
      </c>
      <c r="K40" s="201"/>
      <c r="L40" s="202"/>
      <c r="M40" s="202">
        <v>107.23103999999999</v>
      </c>
      <c r="N40" s="203">
        <f t="shared" si="7"/>
        <v>8.7866069907543611E-3</v>
      </c>
      <c r="O40" s="197" t="str">
        <f t="shared" si="8"/>
        <v xml:space="preserve"> - </v>
      </c>
      <c r="P40" s="23"/>
    </row>
    <row r="41" spans="2:16" x14ac:dyDescent="0.25">
      <c r="B41" s="20"/>
      <c r="C41" s="188" t="s">
        <v>88</v>
      </c>
      <c r="D41" s="100"/>
      <c r="E41" s="25">
        <v>1.427</v>
      </c>
      <c r="F41" s="25">
        <v>1665.0353399999999</v>
      </c>
      <c r="G41" s="109">
        <f t="shared" si="5"/>
        <v>8.8106048229704484E-2</v>
      </c>
      <c r="H41" s="92">
        <f t="shared" si="6"/>
        <v>1165.8082270497546</v>
      </c>
      <c r="I41" s="3"/>
      <c r="J41" s="188" t="s">
        <v>84</v>
      </c>
      <c r="K41" s="102"/>
      <c r="L41" s="104"/>
      <c r="M41" s="104">
        <v>107.23103999999999</v>
      </c>
      <c r="N41" s="177">
        <f t="shared" si="7"/>
        <v>8.7866069907543611E-3</v>
      </c>
      <c r="O41" s="92" t="str">
        <f t="shared" si="8"/>
        <v xml:space="preserve"> - </v>
      </c>
      <c r="P41" s="23"/>
    </row>
    <row r="42" spans="2:16" x14ac:dyDescent="0.25">
      <c r="B42" s="20"/>
      <c r="C42" s="188" t="s">
        <v>89</v>
      </c>
      <c r="D42" s="100"/>
      <c r="E42" s="25">
        <v>1468.4609999999998</v>
      </c>
      <c r="F42" s="25">
        <v>1470.3117</v>
      </c>
      <c r="G42" s="109">
        <f t="shared" si="5"/>
        <v>7.7802164579220762E-2</v>
      </c>
      <c r="H42" s="92">
        <f t="shared" si="6"/>
        <v>1.2602990477788012E-3</v>
      </c>
      <c r="I42" s="3"/>
      <c r="J42" s="90"/>
      <c r="K42" s="102"/>
      <c r="L42" s="104"/>
      <c r="M42" s="104"/>
      <c r="N42" s="177">
        <f t="shared" si="7"/>
        <v>0</v>
      </c>
      <c r="O42" s="92" t="str">
        <f t="shared" si="8"/>
        <v xml:space="preserve"> - </v>
      </c>
      <c r="P42" s="23"/>
    </row>
    <row r="43" spans="2:16" x14ac:dyDescent="0.25">
      <c r="B43" s="20"/>
      <c r="C43" s="188" t="s">
        <v>65</v>
      </c>
      <c r="D43" s="100"/>
      <c r="E43" s="25">
        <v>975.18599999999981</v>
      </c>
      <c r="F43" s="25">
        <v>1001.3693999999996</v>
      </c>
      <c r="G43" s="109">
        <f t="shared" si="5"/>
        <v>5.2987884720903405E-2</v>
      </c>
      <c r="H43" s="92">
        <f t="shared" si="6"/>
        <v>2.6849647144236988E-2</v>
      </c>
      <c r="I43" s="3"/>
      <c r="J43" s="90"/>
      <c r="K43" s="102"/>
      <c r="L43" s="104"/>
      <c r="M43" s="104"/>
      <c r="N43" s="177">
        <f t="shared" si="7"/>
        <v>0</v>
      </c>
      <c r="O43" s="92" t="str">
        <f t="shared" si="8"/>
        <v xml:space="preserve"> - </v>
      </c>
      <c r="P43" s="23"/>
    </row>
    <row r="44" spans="2:16" x14ac:dyDescent="0.25">
      <c r="B44" s="20"/>
      <c r="C44" s="188" t="s">
        <v>90</v>
      </c>
      <c r="D44" s="100"/>
      <c r="E44" s="25"/>
      <c r="F44" s="25">
        <v>705.76800000000003</v>
      </c>
      <c r="G44" s="109">
        <f t="shared" si="5"/>
        <v>3.7346011795150291E-2</v>
      </c>
      <c r="H44" s="92" t="str">
        <f t="shared" si="6"/>
        <v xml:space="preserve"> - </v>
      </c>
      <c r="I44" s="3"/>
      <c r="J44" s="90"/>
      <c r="K44" s="102"/>
      <c r="L44" s="104"/>
      <c r="M44" s="104"/>
      <c r="N44" s="177">
        <f t="shared" si="7"/>
        <v>0</v>
      </c>
      <c r="O44" s="92" t="str">
        <f t="shared" si="8"/>
        <v xml:space="preserve"> - </v>
      </c>
      <c r="P44" s="23"/>
    </row>
    <row r="45" spans="2:16" x14ac:dyDescent="0.25">
      <c r="B45" s="20"/>
      <c r="C45" s="188" t="s">
        <v>91</v>
      </c>
      <c r="D45" s="100"/>
      <c r="E45" s="25">
        <v>32.335999999999999</v>
      </c>
      <c r="F45" s="25">
        <v>478.65071999999998</v>
      </c>
      <c r="G45" s="109">
        <f t="shared" si="5"/>
        <v>2.5328005002886469E-2</v>
      </c>
      <c r="H45" s="92">
        <f t="shared" si="6"/>
        <v>13.802409698169223</v>
      </c>
      <c r="I45" s="3"/>
      <c r="J45" s="90"/>
      <c r="K45" s="102"/>
      <c r="L45" s="104"/>
      <c r="M45" s="104"/>
      <c r="N45" s="177">
        <f t="shared" si="7"/>
        <v>0</v>
      </c>
      <c r="O45" s="92" t="str">
        <f t="shared" si="8"/>
        <v xml:space="preserve"> - </v>
      </c>
      <c r="P45" s="23"/>
    </row>
    <row r="46" spans="2:16" x14ac:dyDescent="0.25">
      <c r="B46" s="20"/>
      <c r="C46" s="188" t="s">
        <v>92</v>
      </c>
      <c r="D46" s="100"/>
      <c r="E46" s="25">
        <v>110.29999999999995</v>
      </c>
      <c r="F46" s="25">
        <v>127.60160000000002</v>
      </c>
      <c r="G46" s="109">
        <f t="shared" si="5"/>
        <v>6.7520925554573888E-3</v>
      </c>
      <c r="H46" s="92">
        <f t="shared" si="6"/>
        <v>0.15685947416137869</v>
      </c>
      <c r="I46" s="3"/>
      <c r="J46" s="90"/>
      <c r="K46" s="102"/>
      <c r="L46" s="104"/>
      <c r="M46" s="104"/>
      <c r="N46" s="177">
        <f t="shared" si="7"/>
        <v>0</v>
      </c>
      <c r="O46" s="92" t="str">
        <f t="shared" si="8"/>
        <v xml:space="preserve"> - </v>
      </c>
      <c r="P46" s="23"/>
    </row>
    <row r="47" spans="2:16" x14ac:dyDescent="0.25">
      <c r="B47" s="20"/>
      <c r="C47" s="188" t="s">
        <v>93</v>
      </c>
      <c r="D47" s="100"/>
      <c r="E47" s="25"/>
      <c r="F47" s="25">
        <v>85.770840000000007</v>
      </c>
      <c r="G47" s="109">
        <f t="shared" si="5"/>
        <v>4.5386002231894177E-3</v>
      </c>
      <c r="H47" s="92" t="str">
        <f t="shared" si="6"/>
        <v xml:space="preserve"> - </v>
      </c>
      <c r="I47" s="3"/>
      <c r="J47" s="90"/>
      <c r="K47" s="102"/>
      <c r="L47" s="104"/>
      <c r="M47" s="104"/>
      <c r="N47" s="177">
        <f t="shared" si="7"/>
        <v>0</v>
      </c>
      <c r="O47" s="92" t="str">
        <f t="shared" si="8"/>
        <v xml:space="preserve"> - </v>
      </c>
      <c r="P47" s="23"/>
    </row>
    <row r="48" spans="2:16" x14ac:dyDescent="0.25">
      <c r="B48" s="20"/>
      <c r="C48" s="188" t="s">
        <v>94</v>
      </c>
      <c r="D48" s="100"/>
      <c r="E48" s="25">
        <v>15.779</v>
      </c>
      <c r="F48" s="25">
        <v>23.748000000000001</v>
      </c>
      <c r="G48" s="109">
        <f t="shared" si="5"/>
        <v>1.2566354497671036E-3</v>
      </c>
      <c r="H48" s="92">
        <f t="shared" si="6"/>
        <v>0.50503834210026</v>
      </c>
      <c r="I48" s="3"/>
      <c r="J48" s="90"/>
      <c r="K48" s="102"/>
      <c r="L48" s="104"/>
      <c r="M48" s="104"/>
      <c r="N48" s="177">
        <f t="shared" si="7"/>
        <v>0</v>
      </c>
      <c r="O48" s="92" t="str">
        <f t="shared" si="8"/>
        <v xml:space="preserve"> - </v>
      </c>
      <c r="P48" s="23"/>
    </row>
    <row r="49" spans="2:16" x14ac:dyDescent="0.25">
      <c r="B49" s="20"/>
      <c r="C49" s="188" t="s">
        <v>95</v>
      </c>
      <c r="D49" s="100"/>
      <c r="E49" s="25"/>
      <c r="F49" s="25">
        <v>18.443999999999999</v>
      </c>
      <c r="G49" s="109">
        <f t="shared" si="5"/>
        <v>9.7597204966752809E-4</v>
      </c>
      <c r="H49" s="92" t="str">
        <f t="shared" si="6"/>
        <v xml:space="preserve"> - </v>
      </c>
      <c r="I49" s="3"/>
      <c r="J49" s="90"/>
      <c r="K49" s="102"/>
      <c r="L49" s="104"/>
      <c r="M49" s="104"/>
      <c r="N49" s="177">
        <f t="shared" si="7"/>
        <v>0</v>
      </c>
      <c r="O49" s="92" t="str">
        <f t="shared" si="8"/>
        <v xml:space="preserve"> - </v>
      </c>
      <c r="P49" s="23"/>
    </row>
    <row r="50" spans="2:16" x14ac:dyDescent="0.25">
      <c r="B50" s="20"/>
      <c r="C50" s="188" t="s">
        <v>96</v>
      </c>
      <c r="D50" s="100"/>
      <c r="E50" s="25"/>
      <c r="F50" s="25">
        <v>15.3515</v>
      </c>
      <c r="G50" s="109">
        <f t="shared" si="5"/>
        <v>8.1233110607628807E-4</v>
      </c>
      <c r="H50" s="92" t="str">
        <f t="shared" si="6"/>
        <v xml:space="preserve"> - </v>
      </c>
      <c r="I50" s="3"/>
      <c r="J50" s="90"/>
      <c r="K50" s="102"/>
      <c r="L50" s="104"/>
      <c r="M50" s="104"/>
      <c r="N50" s="177">
        <f t="shared" si="7"/>
        <v>0</v>
      </c>
      <c r="O50" s="92" t="str">
        <f t="shared" si="8"/>
        <v xml:space="preserve"> - </v>
      </c>
      <c r="P50" s="23"/>
    </row>
    <row r="51" spans="2:16" x14ac:dyDescent="0.25">
      <c r="B51" s="20"/>
      <c r="C51" s="188" t="s">
        <v>97</v>
      </c>
      <c r="D51" s="100"/>
      <c r="E51" s="25">
        <v>6.4769999999999994</v>
      </c>
      <c r="F51" s="25">
        <v>8.0890000000000004</v>
      </c>
      <c r="G51" s="109">
        <f t="shared" si="5"/>
        <v>4.2803285132078916E-4</v>
      </c>
      <c r="H51" s="92">
        <f t="shared" si="6"/>
        <v>0.24888065462405451</v>
      </c>
      <c r="I51" s="3"/>
      <c r="J51" s="90"/>
      <c r="K51" s="102"/>
      <c r="L51" s="104"/>
      <c r="M51" s="104"/>
      <c r="N51" s="177">
        <f t="shared" si="7"/>
        <v>0</v>
      </c>
      <c r="O51" s="92" t="str">
        <f t="shared" si="8"/>
        <v xml:space="preserve"> - </v>
      </c>
      <c r="P51" s="23"/>
    </row>
    <row r="52" spans="2:16" x14ac:dyDescent="0.25">
      <c r="B52" s="20"/>
      <c r="C52" s="188" t="s">
        <v>98</v>
      </c>
      <c r="D52" s="105"/>
      <c r="E52" s="25">
        <v>10.552</v>
      </c>
      <c r="F52" s="25">
        <v>5.0410099999999991</v>
      </c>
      <c r="G52" s="109">
        <f t="shared" si="5"/>
        <v>2.6674717317797143E-4</v>
      </c>
      <c r="H52" s="92">
        <f t="shared" si="6"/>
        <v>-0.5222697119029569</v>
      </c>
      <c r="I52" s="3"/>
      <c r="J52" s="90"/>
      <c r="K52" s="147"/>
      <c r="L52" s="104"/>
      <c r="M52" s="104"/>
      <c r="N52" s="177">
        <f t="shared" si="7"/>
        <v>0</v>
      </c>
      <c r="O52" s="92" t="str">
        <f t="shared" si="8"/>
        <v xml:space="preserve"> - </v>
      </c>
      <c r="P52" s="23"/>
    </row>
    <row r="53" spans="2:16" x14ac:dyDescent="0.25">
      <c r="B53" s="20"/>
      <c r="C53" s="189" t="s">
        <v>69</v>
      </c>
      <c r="D53" s="210"/>
      <c r="E53" s="207">
        <v>42.968609999999998</v>
      </c>
      <c r="F53" s="207">
        <v>105.01708999999998</v>
      </c>
      <c r="G53" s="208">
        <f t="shared" si="5"/>
        <v>5.557023670430452E-3</v>
      </c>
      <c r="H53" s="197">
        <f t="shared" si="6"/>
        <v>1.4440420576788493</v>
      </c>
      <c r="I53" s="3"/>
      <c r="J53" s="90"/>
      <c r="K53" s="102"/>
      <c r="L53" s="104"/>
      <c r="M53" s="104"/>
      <c r="N53" s="177">
        <f t="shared" si="7"/>
        <v>0</v>
      </c>
      <c r="O53" s="92" t="str">
        <f t="shared" si="8"/>
        <v xml:space="preserve"> - </v>
      </c>
      <c r="P53" s="23"/>
    </row>
    <row r="54" spans="2:16" x14ac:dyDescent="0.25">
      <c r="B54" s="20"/>
      <c r="C54" s="188" t="s">
        <v>72</v>
      </c>
      <c r="D54" s="100"/>
      <c r="E54" s="25" t="s">
        <v>86</v>
      </c>
      <c r="F54" s="25">
        <v>67.77413</v>
      </c>
      <c r="G54" s="177">
        <f t="shared" si="5"/>
        <v>3.5862967127810405E-3</v>
      </c>
      <c r="H54" s="86" t="str">
        <f t="shared" si="6"/>
        <v xml:space="preserve"> - </v>
      </c>
      <c r="I54" s="8"/>
      <c r="J54" s="84"/>
      <c r="K54" s="100"/>
      <c r="L54" s="25"/>
      <c r="M54" s="25"/>
      <c r="N54" s="177">
        <f t="shared" si="7"/>
        <v>0</v>
      </c>
      <c r="O54" s="86" t="str">
        <f t="shared" si="8"/>
        <v xml:space="preserve"> - </v>
      </c>
      <c r="P54" s="23"/>
    </row>
    <row r="55" spans="2:16" x14ac:dyDescent="0.25">
      <c r="B55" s="20"/>
      <c r="C55" s="188" t="s">
        <v>85</v>
      </c>
      <c r="D55" s="100"/>
      <c r="E55" s="25"/>
      <c r="F55" s="25">
        <v>35.788959999999996</v>
      </c>
      <c r="G55" s="177">
        <f t="shared" si="5"/>
        <v>1.8937879335648002E-3</v>
      </c>
      <c r="H55" s="86" t="str">
        <f t="shared" si="6"/>
        <v xml:space="preserve"> - </v>
      </c>
      <c r="I55" s="8"/>
      <c r="J55" s="84"/>
      <c r="K55" s="100"/>
      <c r="L55" s="25"/>
      <c r="M55" s="25"/>
      <c r="N55" s="177">
        <f t="shared" si="7"/>
        <v>0</v>
      </c>
      <c r="O55" s="86" t="str">
        <f t="shared" si="8"/>
        <v xml:space="preserve"> - </v>
      </c>
      <c r="P55" s="23"/>
    </row>
    <row r="56" spans="2:16" x14ac:dyDescent="0.25">
      <c r="B56" s="20"/>
      <c r="C56" s="204" t="s">
        <v>73</v>
      </c>
      <c r="D56" s="101"/>
      <c r="E56" s="62">
        <v>42.966999999999999</v>
      </c>
      <c r="F56" s="62"/>
      <c r="G56" s="191">
        <f t="shared" si="5"/>
        <v>0</v>
      </c>
      <c r="H56" s="87">
        <f t="shared" si="6"/>
        <v>-1</v>
      </c>
      <c r="I56" s="8"/>
      <c r="J56" s="85"/>
      <c r="K56" s="101"/>
      <c r="L56" s="62"/>
      <c r="M56" s="62"/>
      <c r="N56" s="191">
        <f t="shared" si="7"/>
        <v>0</v>
      </c>
      <c r="O56" s="87" t="str">
        <f t="shared" si="8"/>
        <v xml:space="preserve"> - </v>
      </c>
      <c r="P56" s="23"/>
    </row>
    <row r="57" spans="2:16" x14ac:dyDescent="0.25">
      <c r="B57" s="20"/>
      <c r="C57" s="97" t="s">
        <v>3</v>
      </c>
      <c r="D57" s="98"/>
      <c r="E57" s="88">
        <v>15475.590609999997</v>
      </c>
      <c r="F57" s="88">
        <v>18898.082180000012</v>
      </c>
      <c r="G57" s="74">
        <f t="shared" si="5"/>
        <v>1</v>
      </c>
      <c r="H57" s="99">
        <f t="shared" si="6"/>
        <v>0.22115418120381602</v>
      </c>
      <c r="I57" s="8"/>
      <c r="J57" s="97" t="s">
        <v>14</v>
      </c>
      <c r="K57" s="98"/>
      <c r="L57" s="88">
        <v>1815.3340000000001</v>
      </c>
      <c r="M57" s="88">
        <v>12203.919000000004</v>
      </c>
      <c r="N57" s="74">
        <f t="shared" si="7"/>
        <v>1</v>
      </c>
      <c r="O57" s="99">
        <f t="shared" si="8"/>
        <v>5.7226851918159429</v>
      </c>
      <c r="P57" s="23"/>
    </row>
    <row r="58" spans="2:16" x14ac:dyDescent="0.25">
      <c r="B58" s="20"/>
      <c r="C58" s="82" t="s">
        <v>25</v>
      </c>
      <c r="D58" s="8"/>
      <c r="E58" s="32"/>
      <c r="F58" s="8"/>
      <c r="G58" s="8"/>
      <c r="H58" s="8"/>
      <c r="I58" s="8"/>
      <c r="J58" s="82" t="s">
        <v>25</v>
      </c>
      <c r="K58" s="8"/>
      <c r="L58" s="8"/>
      <c r="M58" s="8"/>
      <c r="N58" s="8"/>
      <c r="O58" s="8"/>
      <c r="P58" s="23"/>
    </row>
    <row r="59" spans="2:16" x14ac:dyDescent="0.25">
      <c r="B59" s="20"/>
      <c r="C59" s="82"/>
      <c r="D59" s="8"/>
      <c r="E59" s="32"/>
      <c r="F59" s="8"/>
      <c r="G59" s="8"/>
      <c r="H59" s="8"/>
      <c r="I59" s="8"/>
      <c r="J59" s="82"/>
      <c r="K59" s="8"/>
      <c r="L59" s="8"/>
      <c r="M59" s="8"/>
      <c r="N59" s="8"/>
      <c r="O59" s="8"/>
      <c r="P59" s="23"/>
    </row>
    <row r="60" spans="2:16" x14ac:dyDescent="0.2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24"/>
    </row>
    <row r="63" spans="2:16" x14ac:dyDescent="0.25">
      <c r="B63" s="19" t="s">
        <v>28</v>
      </c>
      <c r="C63" s="9"/>
      <c r="D63" s="9"/>
      <c r="E63" s="9"/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22"/>
    </row>
    <row r="64" spans="2:16" ht="15" customHeight="1" x14ac:dyDescent="0.25">
      <c r="B64" s="20"/>
      <c r="C64" s="235"/>
      <c r="D64" s="235"/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235"/>
      <c r="P64" s="23"/>
    </row>
    <row r="65" spans="2:16" x14ac:dyDescent="0.25">
      <c r="B65" s="20"/>
      <c r="C65" s="240" t="s">
        <v>116</v>
      </c>
      <c r="D65" s="240"/>
      <c r="E65" s="240"/>
      <c r="F65" s="240"/>
      <c r="G65" s="240"/>
      <c r="H65" s="240"/>
      <c r="I65" s="163"/>
      <c r="J65" s="240" t="s">
        <v>117</v>
      </c>
      <c r="K65" s="240"/>
      <c r="L65" s="240"/>
      <c r="M65" s="240"/>
      <c r="N65" s="240"/>
      <c r="O65" s="240"/>
      <c r="P65" s="23"/>
    </row>
    <row r="66" spans="2:16" x14ac:dyDescent="0.25">
      <c r="B66" s="20"/>
      <c r="C66" s="241" t="s">
        <v>26</v>
      </c>
      <c r="D66" s="241"/>
      <c r="E66" s="241"/>
      <c r="F66" s="241"/>
      <c r="G66" s="241"/>
      <c r="H66" s="241"/>
      <c r="I66" s="8"/>
      <c r="J66" s="241" t="s">
        <v>26</v>
      </c>
      <c r="K66" s="241"/>
      <c r="L66" s="241"/>
      <c r="M66" s="241"/>
      <c r="N66" s="241"/>
      <c r="O66" s="241"/>
      <c r="P66" s="23"/>
    </row>
    <row r="67" spans="2:16" x14ac:dyDescent="0.25">
      <c r="B67" s="20"/>
      <c r="C67" s="238" t="s">
        <v>32</v>
      </c>
      <c r="D67" s="239"/>
      <c r="E67" s="77" t="s">
        <v>60</v>
      </c>
      <c r="F67" s="78" t="s">
        <v>61</v>
      </c>
      <c r="G67" s="78" t="s">
        <v>59</v>
      </c>
      <c r="H67" s="78" t="s">
        <v>21</v>
      </c>
      <c r="I67" s="8"/>
      <c r="J67" s="238" t="s">
        <v>12</v>
      </c>
      <c r="K67" s="239"/>
      <c r="L67" s="77" t="s">
        <v>60</v>
      </c>
      <c r="M67" s="78" t="s">
        <v>61</v>
      </c>
      <c r="N67" s="78" t="s">
        <v>20</v>
      </c>
      <c r="O67" s="78" t="s">
        <v>21</v>
      </c>
      <c r="P67" s="23"/>
    </row>
    <row r="68" spans="2:16" x14ac:dyDescent="0.25">
      <c r="B68" s="20"/>
      <c r="C68" s="148" t="s">
        <v>111</v>
      </c>
      <c r="D68" s="149"/>
      <c r="E68" s="214">
        <v>2740.1649999999995</v>
      </c>
      <c r="F68" s="154">
        <v>5451.2186600000023</v>
      </c>
      <c r="G68" s="215">
        <f t="shared" ref="G68:G84" si="9">+F68/F$86</f>
        <v>0.28845353767003257</v>
      </c>
      <c r="H68" s="216">
        <f>IFERROR(F68/E68-1," - ")</f>
        <v>0.9893760631202877</v>
      </c>
      <c r="I68" s="3"/>
      <c r="J68" s="148" t="s">
        <v>123</v>
      </c>
      <c r="K68" s="149"/>
      <c r="L68" s="214">
        <v>618.41300000000001</v>
      </c>
      <c r="M68" s="154">
        <v>4757.8647099999998</v>
      </c>
      <c r="N68" s="215">
        <f t="shared" ref="N68:N84" si="10">+M68/M$86</f>
        <v>0.38986367493917323</v>
      </c>
      <c r="O68" s="216">
        <f>IFERROR(M68/L68-1," - ")</f>
        <v>6.6936686486215518</v>
      </c>
      <c r="P68" s="146"/>
    </row>
    <row r="69" spans="2:16" x14ac:dyDescent="0.25">
      <c r="B69" s="20"/>
      <c r="C69" s="150" t="s">
        <v>114</v>
      </c>
      <c r="D69" s="151"/>
      <c r="E69" s="217">
        <v>3182.9070000000002</v>
      </c>
      <c r="F69" s="156">
        <v>3384.6984800000005</v>
      </c>
      <c r="G69" s="218">
        <f t="shared" si="9"/>
        <v>0.17910274956799874</v>
      </c>
      <c r="H69" s="219">
        <f t="shared" ref="H69:H86" si="11">IFERROR(F69/E69-1," - ")</f>
        <v>6.3398484467186877E-2</v>
      </c>
      <c r="I69" s="3"/>
      <c r="J69" s="150" t="s">
        <v>112</v>
      </c>
      <c r="K69" s="151"/>
      <c r="L69" s="217"/>
      <c r="M69" s="156">
        <v>2693.4202500000001</v>
      </c>
      <c r="N69" s="218">
        <f t="shared" si="10"/>
        <v>0.22070125588345843</v>
      </c>
      <c r="O69" s="219" t="str">
        <f t="shared" ref="O69:O86" si="12">IFERROR(M69/L69-1," - ")</f>
        <v xml:space="preserve"> - </v>
      </c>
      <c r="P69" s="146"/>
    </row>
    <row r="70" spans="2:16" x14ac:dyDescent="0.25">
      <c r="B70" s="20"/>
      <c r="C70" s="152" t="s">
        <v>145</v>
      </c>
      <c r="D70" s="153"/>
      <c r="E70" s="220"/>
      <c r="F70" s="155">
        <v>1665.0353399999999</v>
      </c>
      <c r="G70" s="182">
        <f t="shared" si="9"/>
        <v>8.8106048229704512E-2</v>
      </c>
      <c r="H70" s="221" t="str">
        <f t="shared" si="11"/>
        <v xml:space="preserve"> - </v>
      </c>
      <c r="I70" s="3"/>
      <c r="J70" s="152" t="s">
        <v>109</v>
      </c>
      <c r="K70" s="153"/>
      <c r="L70" s="220">
        <v>73.040000000000006</v>
      </c>
      <c r="M70" s="155">
        <v>2514.99001</v>
      </c>
      <c r="N70" s="182">
        <f t="shared" si="10"/>
        <v>0.2060805229860998</v>
      </c>
      <c r="O70" s="221">
        <f t="shared" si="12"/>
        <v>33.433050520262867</v>
      </c>
      <c r="P70" s="146"/>
    </row>
    <row r="71" spans="2:16" x14ac:dyDescent="0.25">
      <c r="B71" s="20"/>
      <c r="C71" s="90" t="s">
        <v>141</v>
      </c>
      <c r="D71" s="91"/>
      <c r="E71" s="104">
        <v>1560.2829999999999</v>
      </c>
      <c r="F71" s="89">
        <v>1415.7056</v>
      </c>
      <c r="G71" s="109">
        <f t="shared" si="9"/>
        <v>7.4912659735295942E-2</v>
      </c>
      <c r="H71" s="106">
        <f t="shared" si="11"/>
        <v>-9.2661010855082049E-2</v>
      </c>
      <c r="I71" s="3"/>
      <c r="J71" s="90" t="s">
        <v>119</v>
      </c>
      <c r="K71" s="91"/>
      <c r="L71" s="104"/>
      <c r="M71" s="89">
        <v>872.77499999999998</v>
      </c>
      <c r="N71" s="109">
        <f t="shared" si="10"/>
        <v>7.1515961389124263E-2</v>
      </c>
      <c r="O71" s="106" t="str">
        <f t="shared" si="12"/>
        <v xml:space="preserve"> - </v>
      </c>
      <c r="P71" s="146"/>
    </row>
    <row r="72" spans="2:16" x14ac:dyDescent="0.25">
      <c r="B72" s="20"/>
      <c r="C72" s="90" t="s">
        <v>109</v>
      </c>
      <c r="D72" s="91"/>
      <c r="E72" s="104">
        <v>992.70999999999992</v>
      </c>
      <c r="F72" s="89">
        <v>1197.3183899999999</v>
      </c>
      <c r="G72" s="109">
        <f t="shared" si="9"/>
        <v>6.335660828415339E-2</v>
      </c>
      <c r="H72" s="106">
        <f t="shared" si="11"/>
        <v>0.20611093874343966</v>
      </c>
      <c r="I72" s="3"/>
      <c r="J72" s="90" t="s">
        <v>114</v>
      </c>
      <c r="K72" s="91"/>
      <c r="L72" s="104"/>
      <c r="M72" s="89">
        <v>594.99</v>
      </c>
      <c r="N72" s="109">
        <f t="shared" si="10"/>
        <v>4.8754010904202165E-2</v>
      </c>
      <c r="O72" s="106" t="str">
        <f t="shared" si="12"/>
        <v xml:space="preserve"> - </v>
      </c>
      <c r="P72" s="146"/>
    </row>
    <row r="73" spans="2:16" x14ac:dyDescent="0.25">
      <c r="B73" s="20"/>
      <c r="C73" s="90" t="s">
        <v>118</v>
      </c>
      <c r="D73" s="91"/>
      <c r="E73" s="104"/>
      <c r="F73" s="89">
        <v>1020.1909099999998</v>
      </c>
      <c r="G73" s="109">
        <f t="shared" si="9"/>
        <v>5.3983832871659122E-2</v>
      </c>
      <c r="H73" s="106" t="str">
        <f t="shared" si="11"/>
        <v xml:space="preserve"> - </v>
      </c>
      <c r="I73" s="3"/>
      <c r="J73" s="90" t="s">
        <v>124</v>
      </c>
      <c r="K73" s="91"/>
      <c r="L73" s="104"/>
      <c r="M73" s="89">
        <v>389.71241000000003</v>
      </c>
      <c r="N73" s="109">
        <f t="shared" si="10"/>
        <v>3.1933382219269078E-2</v>
      </c>
      <c r="O73" s="106" t="str">
        <f t="shared" si="12"/>
        <v xml:space="preserve"> - </v>
      </c>
      <c r="P73" s="23"/>
    </row>
    <row r="74" spans="2:16" x14ac:dyDescent="0.25">
      <c r="B74" s="20"/>
      <c r="C74" s="90" t="s">
        <v>138</v>
      </c>
      <c r="D74" s="91"/>
      <c r="E74" s="104">
        <v>336.08699999999999</v>
      </c>
      <c r="F74" s="89">
        <v>973.78998999999999</v>
      </c>
      <c r="G74" s="109">
        <f t="shared" si="9"/>
        <v>5.1528508592822708E-2</v>
      </c>
      <c r="H74" s="106">
        <f t="shared" si="11"/>
        <v>1.8974342655324365</v>
      </c>
      <c r="I74" s="3"/>
      <c r="J74" s="90" t="s">
        <v>110</v>
      </c>
      <c r="K74" s="91"/>
      <c r="L74" s="104">
        <v>215.58199999999999</v>
      </c>
      <c r="M74" s="89">
        <v>158.96183000000002</v>
      </c>
      <c r="N74" s="109">
        <f t="shared" si="10"/>
        <v>1.3025474030104593E-2</v>
      </c>
      <c r="O74" s="106">
        <f t="shared" si="12"/>
        <v>-0.26263867113209816</v>
      </c>
      <c r="P74" s="23"/>
    </row>
    <row r="75" spans="2:16" x14ac:dyDescent="0.25">
      <c r="B75" s="20"/>
      <c r="C75" s="90" t="s">
        <v>146</v>
      </c>
      <c r="D75" s="91"/>
      <c r="E75" s="104"/>
      <c r="F75" s="89">
        <v>687.58050000000037</v>
      </c>
      <c r="G75" s="109">
        <f t="shared" si="9"/>
        <v>3.6383612551313407E-2</v>
      </c>
      <c r="H75" s="106" t="str">
        <f t="shared" si="11"/>
        <v xml:space="preserve"> - </v>
      </c>
      <c r="I75" s="3"/>
      <c r="J75" s="90" t="s">
        <v>138</v>
      </c>
      <c r="K75" s="91"/>
      <c r="L75" s="104"/>
      <c r="M75" s="89">
        <v>113.97375</v>
      </c>
      <c r="N75" s="109">
        <f t="shared" si="10"/>
        <v>9.3391106578140995E-3</v>
      </c>
      <c r="O75" s="106" t="str">
        <f t="shared" si="12"/>
        <v xml:space="preserve"> - </v>
      </c>
      <c r="P75" s="23"/>
    </row>
    <row r="76" spans="2:16" x14ac:dyDescent="0.25">
      <c r="B76" s="20"/>
      <c r="C76" s="90" t="s">
        <v>122</v>
      </c>
      <c r="D76" s="91"/>
      <c r="E76" s="104">
        <v>429.31060999999994</v>
      </c>
      <c r="F76" s="89">
        <v>638.45409999999993</v>
      </c>
      <c r="G76" s="109">
        <f t="shared" si="9"/>
        <v>3.378406834719351E-2</v>
      </c>
      <c r="H76" s="106">
        <f t="shared" si="11"/>
        <v>0.48716124206667066</v>
      </c>
      <c r="I76" s="3"/>
      <c r="J76" s="90" t="s">
        <v>111</v>
      </c>
      <c r="K76" s="91"/>
      <c r="L76" s="104"/>
      <c r="M76" s="89">
        <v>107.23103999999999</v>
      </c>
      <c r="N76" s="109">
        <f t="shared" si="10"/>
        <v>8.7866069907543629E-3</v>
      </c>
      <c r="O76" s="106" t="str">
        <f t="shared" si="12"/>
        <v xml:space="preserve"> - </v>
      </c>
      <c r="P76" s="23"/>
    </row>
    <row r="77" spans="2:16" x14ac:dyDescent="0.25">
      <c r="B77" s="20"/>
      <c r="C77" s="90" t="s">
        <v>147</v>
      </c>
      <c r="D77" s="91"/>
      <c r="E77" s="104"/>
      <c r="F77" s="89">
        <v>594.38400000000001</v>
      </c>
      <c r="G77" s="109">
        <f t="shared" si="9"/>
        <v>3.1452080393059224E-2</v>
      </c>
      <c r="H77" s="106" t="str">
        <f t="shared" si="11"/>
        <v xml:space="preserve"> - </v>
      </c>
      <c r="I77" s="3"/>
      <c r="J77" s="90" t="s">
        <v>143</v>
      </c>
      <c r="K77" s="91"/>
      <c r="L77" s="104">
        <v>337.5</v>
      </c>
      <c r="M77" s="89"/>
      <c r="N77" s="109">
        <f t="shared" si="10"/>
        <v>0</v>
      </c>
      <c r="O77" s="106">
        <f t="shared" si="12"/>
        <v>-1</v>
      </c>
      <c r="P77" s="23"/>
    </row>
    <row r="78" spans="2:16" x14ac:dyDescent="0.25">
      <c r="B78" s="20"/>
      <c r="C78" s="90" t="s">
        <v>137</v>
      </c>
      <c r="D78" s="91"/>
      <c r="E78" s="104"/>
      <c r="F78" s="89">
        <v>454.83275999999995</v>
      </c>
      <c r="G78" s="109">
        <f t="shared" si="9"/>
        <v>2.406766759017236E-2</v>
      </c>
      <c r="H78" s="106" t="str">
        <f t="shared" si="11"/>
        <v xml:space="preserve"> - </v>
      </c>
      <c r="I78" s="3"/>
      <c r="J78" s="90" t="s">
        <v>135</v>
      </c>
      <c r="K78" s="91"/>
      <c r="L78" s="104">
        <v>53.567</v>
      </c>
      <c r="M78" s="89"/>
      <c r="N78" s="109">
        <f t="shared" si="10"/>
        <v>0</v>
      </c>
      <c r="O78" s="106">
        <f t="shared" si="12"/>
        <v>-1</v>
      </c>
      <c r="P78" s="23"/>
    </row>
    <row r="79" spans="2:16" x14ac:dyDescent="0.25">
      <c r="B79" s="20"/>
      <c r="C79" s="90" t="s">
        <v>148</v>
      </c>
      <c r="D79" s="91"/>
      <c r="E79" s="104">
        <v>290.07400000000001</v>
      </c>
      <c r="F79" s="89">
        <v>339.04133000000002</v>
      </c>
      <c r="G79" s="109">
        <f t="shared" si="9"/>
        <v>1.7940515168190466E-2</v>
      </c>
      <c r="H79" s="106">
        <f t="shared" si="11"/>
        <v>0.16880978646828049</v>
      </c>
      <c r="I79" s="3"/>
      <c r="J79" s="90" t="s">
        <v>118</v>
      </c>
      <c r="K79" s="91"/>
      <c r="L79" s="104">
        <v>338.99999999999994</v>
      </c>
      <c r="M79" s="89"/>
      <c r="N79" s="109">
        <f t="shared" si="10"/>
        <v>0</v>
      </c>
      <c r="O79" s="106">
        <f t="shared" si="12"/>
        <v>-1</v>
      </c>
      <c r="P79" s="23"/>
    </row>
    <row r="80" spans="2:16" x14ac:dyDescent="0.25">
      <c r="B80" s="20"/>
      <c r="C80" s="90" t="s">
        <v>123</v>
      </c>
      <c r="D80" s="91"/>
      <c r="E80" s="104">
        <v>389.98199999999991</v>
      </c>
      <c r="F80" s="89">
        <v>233.20972</v>
      </c>
      <c r="G80" s="109">
        <f t="shared" si="9"/>
        <v>1.2340390827954371E-2</v>
      </c>
      <c r="H80" s="106">
        <f t="shared" si="11"/>
        <v>-0.40199875891707804</v>
      </c>
      <c r="I80" s="3"/>
      <c r="J80" s="90" t="s">
        <v>144</v>
      </c>
      <c r="K80" s="91"/>
      <c r="L80" s="104">
        <v>178.232</v>
      </c>
      <c r="M80" s="89"/>
      <c r="N80" s="109">
        <f t="shared" si="10"/>
        <v>0</v>
      </c>
      <c r="O80" s="106">
        <f t="shared" si="12"/>
        <v>-1</v>
      </c>
      <c r="P80" s="23"/>
    </row>
    <row r="81" spans="2:16" x14ac:dyDescent="0.25">
      <c r="B81" s="20"/>
      <c r="C81" s="90" t="s">
        <v>149</v>
      </c>
      <c r="D81" s="91"/>
      <c r="E81" s="104">
        <v>93.436999999999998</v>
      </c>
      <c r="F81" s="118">
        <v>173.71200000000002</v>
      </c>
      <c r="G81" s="109">
        <f t="shared" si="9"/>
        <v>9.1920438457951496E-3</v>
      </c>
      <c r="H81" s="106">
        <f t="shared" si="11"/>
        <v>0.85913503216070741</v>
      </c>
      <c r="I81" s="3"/>
      <c r="J81" s="90"/>
      <c r="K81" s="91"/>
      <c r="L81" s="104"/>
      <c r="M81" s="118"/>
      <c r="N81" s="109">
        <f t="shared" si="10"/>
        <v>0</v>
      </c>
      <c r="O81" s="106" t="str">
        <f t="shared" si="12"/>
        <v xml:space="preserve"> - </v>
      </c>
      <c r="P81" s="23"/>
    </row>
    <row r="82" spans="2:16" x14ac:dyDescent="0.25">
      <c r="B82" s="20"/>
      <c r="C82" s="90" t="s">
        <v>135</v>
      </c>
      <c r="D82" s="91"/>
      <c r="E82" s="104">
        <v>50.041000000000004</v>
      </c>
      <c r="F82" s="89">
        <v>119.90951999999999</v>
      </c>
      <c r="G82" s="109">
        <f t="shared" si="9"/>
        <v>6.3450628935724082E-3</v>
      </c>
      <c r="H82" s="106">
        <f t="shared" si="11"/>
        <v>1.3962254950940225</v>
      </c>
      <c r="I82" s="3"/>
      <c r="J82" s="90"/>
      <c r="K82" s="91"/>
      <c r="L82" s="104"/>
      <c r="M82" s="89"/>
      <c r="N82" s="109">
        <f t="shared" si="10"/>
        <v>0</v>
      </c>
      <c r="O82" s="106" t="str">
        <f t="shared" si="12"/>
        <v xml:space="preserve"> - </v>
      </c>
      <c r="P82" s="23"/>
    </row>
    <row r="83" spans="2:16" x14ac:dyDescent="0.25">
      <c r="B83" s="20"/>
      <c r="C83" s="90" t="s">
        <v>142</v>
      </c>
      <c r="D83" s="96"/>
      <c r="E83" s="104">
        <v>581.43600000000004</v>
      </c>
      <c r="F83" s="89">
        <v>96.549199999999985</v>
      </c>
      <c r="G83" s="109">
        <f t="shared" si="9"/>
        <v>5.1089416947386751E-3</v>
      </c>
      <c r="H83" s="106">
        <f t="shared" si="11"/>
        <v>-0.83394698642670906</v>
      </c>
      <c r="I83" s="3"/>
      <c r="J83" s="90"/>
      <c r="K83" s="96"/>
      <c r="L83" s="104"/>
      <c r="M83" s="89"/>
      <c r="N83" s="109">
        <f t="shared" si="10"/>
        <v>0</v>
      </c>
      <c r="O83" s="106" t="str">
        <f t="shared" si="12"/>
        <v xml:space="preserve"> - </v>
      </c>
      <c r="P83" s="23"/>
    </row>
    <row r="84" spans="2:16" x14ac:dyDescent="0.25">
      <c r="B84" s="20"/>
      <c r="C84" s="90" t="s">
        <v>136</v>
      </c>
      <c r="D84" s="91"/>
      <c r="E84" s="104">
        <v>48.222000000000001</v>
      </c>
      <c r="F84" s="89">
        <v>94.498080000000002</v>
      </c>
      <c r="G84" s="109">
        <f t="shared" si="9"/>
        <v>5.0004058136654782E-3</v>
      </c>
      <c r="H84" s="106">
        <f t="shared" si="11"/>
        <v>0.95964663431628705</v>
      </c>
      <c r="I84" s="3"/>
      <c r="J84" s="90"/>
      <c r="K84" s="91"/>
      <c r="L84" s="104"/>
      <c r="M84" s="89"/>
      <c r="N84" s="109">
        <f t="shared" si="10"/>
        <v>0</v>
      </c>
      <c r="O84" s="106" t="str">
        <f t="shared" si="12"/>
        <v xml:space="preserve"> - </v>
      </c>
      <c r="P84" s="23"/>
    </row>
    <row r="85" spans="2:16" x14ac:dyDescent="0.25">
      <c r="B85" s="20"/>
      <c r="C85" s="93" t="s">
        <v>115</v>
      </c>
      <c r="D85" s="94"/>
      <c r="E85" s="107">
        <v>4780.9359999999988</v>
      </c>
      <c r="F85" s="95">
        <v>357.95359999999999</v>
      </c>
      <c r="G85" s="110">
        <f>+F85/F$86</f>
        <v>1.894126592267787E-2</v>
      </c>
      <c r="H85" s="108">
        <f t="shared" si="11"/>
        <v>-0.92512897056141308</v>
      </c>
      <c r="I85" s="3"/>
      <c r="J85" s="93"/>
      <c r="K85" s="94"/>
      <c r="L85" s="107"/>
      <c r="M85" s="95"/>
      <c r="N85" s="110">
        <f>+M85/M$86</f>
        <v>0</v>
      </c>
      <c r="O85" s="108" t="str">
        <f t="shared" si="12"/>
        <v xml:space="preserve"> - </v>
      </c>
      <c r="P85" s="23"/>
    </row>
    <row r="86" spans="2:16" x14ac:dyDescent="0.25">
      <c r="B86" s="20"/>
      <c r="C86" s="97" t="s">
        <v>3</v>
      </c>
      <c r="D86" s="98"/>
      <c r="E86" s="88">
        <f>SUM(E68:E85)</f>
        <v>15475.590609999996</v>
      </c>
      <c r="F86" s="88">
        <f>SUM(F68:F85)</f>
        <v>18898.082180000005</v>
      </c>
      <c r="G86" s="74">
        <f>+F86/F$86</f>
        <v>1</v>
      </c>
      <c r="H86" s="99">
        <f t="shared" si="11"/>
        <v>0.2211541812038158</v>
      </c>
      <c r="I86" s="8"/>
      <c r="J86" s="97" t="s">
        <v>14</v>
      </c>
      <c r="K86" s="98"/>
      <c r="L86" s="88">
        <f>SUM(L68:L85)</f>
        <v>1815.3339999999998</v>
      </c>
      <c r="M86" s="88">
        <f>SUM(M68:M85)</f>
        <v>12203.919</v>
      </c>
      <c r="N86" s="74">
        <f>+M86/M$86</f>
        <v>1</v>
      </c>
      <c r="O86" s="99">
        <f t="shared" si="12"/>
        <v>5.722685191815942</v>
      </c>
      <c r="P86" s="23"/>
    </row>
    <row r="87" spans="2:16" x14ac:dyDescent="0.25">
      <c r="B87" s="20"/>
      <c r="C87" s="82" t="s">
        <v>25</v>
      </c>
      <c r="D87" s="8"/>
      <c r="E87" s="32"/>
      <c r="F87" s="8"/>
      <c r="G87" s="8"/>
      <c r="H87" s="8"/>
      <c r="I87" s="8"/>
      <c r="J87" s="82" t="s">
        <v>25</v>
      </c>
      <c r="K87" s="8"/>
      <c r="L87" s="8"/>
      <c r="M87" s="8"/>
      <c r="N87" s="8"/>
      <c r="O87" s="8"/>
      <c r="P87" s="23"/>
    </row>
    <row r="88" spans="2:16" x14ac:dyDescent="0.25">
      <c r="B88" s="20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23"/>
    </row>
    <row r="89" spans="2:16" x14ac:dyDescent="0.25"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24"/>
    </row>
  </sheetData>
  <mergeCells count="19">
    <mergeCell ref="C67:D67"/>
    <mergeCell ref="J67:K67"/>
    <mergeCell ref="C64:O64"/>
    <mergeCell ref="C65:H65"/>
    <mergeCell ref="J65:O65"/>
    <mergeCell ref="C66:H66"/>
    <mergeCell ref="J66:O66"/>
    <mergeCell ref="F10:L10"/>
    <mergeCell ref="F11:G11"/>
    <mergeCell ref="B1:P1"/>
    <mergeCell ref="C7:O8"/>
    <mergeCell ref="F9:L9"/>
    <mergeCell ref="C36:D36"/>
    <mergeCell ref="J36:K36"/>
    <mergeCell ref="C33:O33"/>
    <mergeCell ref="C34:H34"/>
    <mergeCell ref="J34:O34"/>
    <mergeCell ref="C35:H35"/>
    <mergeCell ref="J35:O35"/>
  </mergeCells>
  <pageMargins left="0.7" right="0.7" top="0.75" bottom="0.75" header="0.3" footer="0.3"/>
  <pageSetup orientation="portrait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1C93140A-89DC-4520-83D6-8F3BB4F74CC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L12:L27</xm:sqref>
        </x14:conditionalFormatting>
        <x14:conditionalFormatting xmlns:xm="http://schemas.microsoft.com/office/excel/2006/main">
          <x14:cfRule type="iconSet" priority="2" id="{C86D771A-AEB5-46E2-97F7-05FB2644647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H37:H57</xm:sqref>
        </x14:conditionalFormatting>
        <x14:conditionalFormatting xmlns:xm="http://schemas.microsoft.com/office/excel/2006/main">
          <x14:cfRule type="iconSet" priority="1" id="{FD1418FA-01D8-489E-A3B7-117C69018298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O37:O57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9"/>
  <sheetViews>
    <sheetView zoomScaleNormal="100" workbookViewId="0">
      <selection activeCell="C10" sqref="C10"/>
    </sheetView>
  </sheetViews>
  <sheetFormatPr baseColWidth="10" defaultColWidth="0" defaultRowHeight="15" x14ac:dyDescent="0.25"/>
  <cols>
    <col min="1" max="1" width="10.7109375" style="2" customWidth="1"/>
    <col min="2" max="16" width="10.85546875" style="2" customWidth="1"/>
    <col min="17" max="17" width="10.7109375" style="2" customWidth="1"/>
    <col min="18" max="18" width="10.7109375" style="2" hidden="1" customWidth="1"/>
    <col min="19" max="24" width="12.7109375" style="2" hidden="1" customWidth="1"/>
    <col min="25" max="16384" width="11.42578125" style="2" hidden="1"/>
  </cols>
  <sheetData>
    <row r="1" spans="2:16" s="1" customFormat="1" ht="27" customHeight="1" x14ac:dyDescent="0.25">
      <c r="B1" s="246" t="s">
        <v>167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</row>
    <row r="2" spans="2:16" x14ac:dyDescent="0.25">
      <c r="B2" s="211" t="str">
        <f>+B6</f>
        <v>1. Exportaciones por tipo y sector</v>
      </c>
      <c r="C2" s="212"/>
      <c r="D2" s="212"/>
      <c r="E2" s="212"/>
      <c r="F2" s="212"/>
      <c r="G2" s="212"/>
      <c r="H2" s="212"/>
      <c r="I2" s="211"/>
      <c r="J2" s="211" t="str">
        <f>+B63</f>
        <v>3. Principales Socios Comerciales</v>
      </c>
      <c r="K2" s="11"/>
      <c r="L2" s="21"/>
      <c r="M2" s="12"/>
      <c r="N2" s="12"/>
      <c r="O2" s="12"/>
      <c r="P2" s="12"/>
    </row>
    <row r="3" spans="2:16" x14ac:dyDescent="0.25">
      <c r="B3" s="211" t="str">
        <f>+B32</f>
        <v>2. Principales productos exportados</v>
      </c>
      <c r="C3" s="211"/>
      <c r="D3" s="211"/>
      <c r="E3" s="211"/>
      <c r="F3" s="211"/>
      <c r="G3" s="211"/>
      <c r="H3" s="213"/>
      <c r="I3" s="211"/>
      <c r="J3" s="211" t="e">
        <f>+#REF!</f>
        <v>#REF!</v>
      </c>
      <c r="K3" s="11"/>
      <c r="L3" s="12"/>
      <c r="M3" s="12"/>
      <c r="N3" s="12"/>
      <c r="O3" s="12"/>
      <c r="P3" s="12"/>
    </row>
    <row r="4" spans="2:16" ht="11.25" customHeight="1" x14ac:dyDescent="0.25">
      <c r="B4" s="13"/>
      <c r="C4" s="14"/>
      <c r="D4" s="14"/>
      <c r="E4" s="14"/>
      <c r="F4" s="13"/>
      <c r="G4" s="15"/>
      <c r="H4" s="15"/>
      <c r="I4" s="16"/>
      <c r="J4" s="16"/>
      <c r="K4" s="16"/>
      <c r="L4" s="16"/>
      <c r="M4" s="16"/>
      <c r="N4" s="16"/>
      <c r="O4" s="16"/>
      <c r="P4" s="16"/>
    </row>
    <row r="5" spans="2:16" x14ac:dyDescent="0.25">
      <c r="B5" s="5"/>
      <c r="C5" s="6"/>
      <c r="D5" s="6"/>
      <c r="E5" s="6"/>
      <c r="F5" s="6"/>
      <c r="G5" s="4"/>
      <c r="H5" s="4"/>
    </row>
    <row r="6" spans="2:16" x14ac:dyDescent="0.25">
      <c r="B6" s="166" t="s">
        <v>2</v>
      </c>
      <c r="C6" s="167"/>
      <c r="D6" s="167"/>
      <c r="E6" s="167"/>
      <c r="F6" s="167"/>
      <c r="G6" s="168"/>
      <c r="H6" s="168"/>
      <c r="I6" s="168"/>
      <c r="J6" s="168"/>
      <c r="K6" s="168"/>
      <c r="L6" s="168"/>
      <c r="M6" s="168"/>
      <c r="N6" s="168"/>
      <c r="O6" s="168"/>
      <c r="P6" s="22"/>
    </row>
    <row r="7" spans="2:16" ht="15" customHeight="1" x14ac:dyDescent="0.25">
      <c r="B7" s="169"/>
      <c r="C7" s="235" t="str">
        <f>+CONCATENATE("Las exportaciones en esta región alcanzaron los US$ ",FIXED(I27/1000,1), " millones, ", IF(K27&gt;0, "creciendo", "disminuyendo"), " en ", FIXED(K27*100,1), "% respecto al I semestre del 2016. De otro lado el ", FIXED(J22*100,1),"% de estas exportaciones fueron de tipo ",F22,", en tanto las exportaciones ", F12, " representaron el ", FIXED(J12*100,1),"%.")</f>
        <v>Las exportaciones en esta región alcanzaron los US$ 10.5 millones, disminuyendo en -11.3% respecto al I semestre del 2016. De otro lado el 0.0% de estas exportaciones fueron de tipo Tradicional, en tanto las exportaciones No Tradicional representaron el 100.0%.</v>
      </c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"/>
    </row>
    <row r="8" spans="2:16" x14ac:dyDescent="0.25">
      <c r="B8" s="169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"/>
    </row>
    <row r="9" spans="2:16" x14ac:dyDescent="0.25">
      <c r="B9" s="20"/>
      <c r="C9" s="8"/>
      <c r="D9" s="8"/>
      <c r="E9" s="8"/>
      <c r="F9" s="236" t="s">
        <v>47</v>
      </c>
      <c r="G9" s="236"/>
      <c r="H9" s="236"/>
      <c r="I9" s="236"/>
      <c r="J9" s="236"/>
      <c r="K9" s="236"/>
      <c r="L9" s="236"/>
      <c r="M9" s="8"/>
      <c r="N9" s="8"/>
      <c r="O9" s="8"/>
      <c r="P9" s="23"/>
    </row>
    <row r="10" spans="2:16" x14ac:dyDescent="0.25">
      <c r="B10" s="20"/>
      <c r="C10" s="8"/>
      <c r="D10" s="8"/>
      <c r="E10" s="8"/>
      <c r="F10" s="237" t="s">
        <v>26</v>
      </c>
      <c r="G10" s="237"/>
      <c r="H10" s="237"/>
      <c r="I10" s="237"/>
      <c r="J10" s="237"/>
      <c r="K10" s="237"/>
      <c r="L10" s="237"/>
      <c r="M10" s="8"/>
      <c r="N10" s="8"/>
      <c r="O10" s="8"/>
      <c r="P10" s="23"/>
    </row>
    <row r="11" spans="2:16" x14ac:dyDescent="0.25">
      <c r="B11" s="20"/>
      <c r="C11" s="8"/>
      <c r="D11" s="8"/>
      <c r="E11" s="8"/>
      <c r="F11" s="238" t="s">
        <v>12</v>
      </c>
      <c r="G11" s="239"/>
      <c r="H11" s="77" t="s">
        <v>60</v>
      </c>
      <c r="I11" s="78" t="s">
        <v>61</v>
      </c>
      <c r="J11" s="78" t="s">
        <v>59</v>
      </c>
      <c r="K11" s="78" t="s">
        <v>21</v>
      </c>
      <c r="L11" s="78" t="s">
        <v>22</v>
      </c>
      <c r="M11" s="8"/>
      <c r="N11" s="8"/>
      <c r="O11" s="8"/>
      <c r="P11" s="23"/>
    </row>
    <row r="12" spans="2:16" ht="16.5" x14ac:dyDescent="0.25">
      <c r="B12" s="20"/>
      <c r="C12" s="8"/>
      <c r="D12" s="8"/>
      <c r="E12" s="8"/>
      <c r="F12" s="67" t="s">
        <v>3</v>
      </c>
      <c r="G12" s="68"/>
      <c r="H12" s="79">
        <f>SUM(H13:H21)</f>
        <v>11657.812000000016</v>
      </c>
      <c r="I12" s="79">
        <f>SUM(I13:I21)</f>
        <v>10500.375529999998</v>
      </c>
      <c r="J12" s="69">
        <f t="shared" ref="J12:J27" si="0">IFERROR(I12/I$27, " - ")</f>
        <v>1</v>
      </c>
      <c r="K12" s="70">
        <f>IFERROR(I12/H12-1," - ")</f>
        <v>-9.9284194152386207E-2</v>
      </c>
      <c r="L12" s="71">
        <f>IFERROR(I12-H12, " - ")</f>
        <v>-1157.4364700000187</v>
      </c>
      <c r="M12" s="8"/>
      <c r="N12" s="8"/>
      <c r="O12" s="8"/>
      <c r="P12" s="23"/>
    </row>
    <row r="13" spans="2:16" x14ac:dyDescent="0.25">
      <c r="B13" s="20"/>
      <c r="C13" s="8"/>
      <c r="D13" s="8"/>
      <c r="E13" s="8"/>
      <c r="F13" s="57" t="s">
        <v>4</v>
      </c>
      <c r="G13" s="55"/>
      <c r="H13" s="25">
        <f>+N13*1000</f>
        <v>727.06499999999983</v>
      </c>
      <c r="I13" s="61">
        <f>+O13*1000</f>
        <v>1080.51106</v>
      </c>
      <c r="J13" s="69">
        <f t="shared" si="0"/>
        <v>0.10290213496773866</v>
      </c>
      <c r="K13" s="65">
        <f t="shared" ref="K13:K27" si="1">IFERROR(I13/H13-1," - ")</f>
        <v>0.48612718257652388</v>
      </c>
      <c r="L13" s="159">
        <f t="shared" ref="L13:L27" si="2">IFERROR(I13-H13, " - ")</f>
        <v>353.44606000000022</v>
      </c>
      <c r="M13" s="8"/>
      <c r="N13" s="175">
        <v>0.72706499999999985</v>
      </c>
      <c r="O13" s="175">
        <v>1.0805110600000001</v>
      </c>
      <c r="P13" s="23"/>
    </row>
    <row r="14" spans="2:16" x14ac:dyDescent="0.25">
      <c r="B14" s="20"/>
      <c r="C14" s="8"/>
      <c r="D14" s="8"/>
      <c r="E14" s="8"/>
      <c r="F14" s="57" t="s">
        <v>5</v>
      </c>
      <c r="G14" s="55"/>
      <c r="H14" s="25">
        <f t="shared" ref="H14:I21" si="3">+N14*1000</f>
        <v>10751.458000000015</v>
      </c>
      <c r="I14" s="61">
        <f t="shared" si="3"/>
        <v>9083.8807299999953</v>
      </c>
      <c r="J14" s="73">
        <f t="shared" si="0"/>
        <v>0.86510055797975804</v>
      </c>
      <c r="K14" s="64">
        <f t="shared" si="1"/>
        <v>-0.15510243075869501</v>
      </c>
      <c r="L14" s="160">
        <f t="shared" si="2"/>
        <v>-1667.5772700000198</v>
      </c>
      <c r="M14" s="8"/>
      <c r="N14" s="175">
        <v>10.751458000000016</v>
      </c>
      <c r="O14" s="175">
        <v>9.0838807299999953</v>
      </c>
      <c r="P14" s="23"/>
    </row>
    <row r="15" spans="2:16" x14ac:dyDescent="0.25">
      <c r="B15" s="20"/>
      <c r="C15" s="8"/>
      <c r="D15" s="8"/>
      <c r="E15" s="8"/>
      <c r="F15" s="57" t="s">
        <v>6</v>
      </c>
      <c r="G15" s="55"/>
      <c r="H15" s="25">
        <f t="shared" si="3"/>
        <v>42.540999999999997</v>
      </c>
      <c r="I15" s="61">
        <f t="shared" si="3"/>
        <v>305.6216</v>
      </c>
      <c r="J15" s="73">
        <f t="shared" si="0"/>
        <v>2.910577808639574E-2</v>
      </c>
      <c r="K15" s="64">
        <f t="shared" si="1"/>
        <v>6.1841658635198993</v>
      </c>
      <c r="L15" s="160">
        <f t="shared" si="2"/>
        <v>263.0806</v>
      </c>
      <c r="M15" s="8"/>
      <c r="N15" s="175">
        <v>4.2540999999999995E-2</v>
      </c>
      <c r="O15" s="175">
        <v>0.30562159999999999</v>
      </c>
      <c r="P15" s="23"/>
    </row>
    <row r="16" spans="2:16" x14ac:dyDescent="0.25">
      <c r="B16" s="20"/>
      <c r="C16" s="8"/>
      <c r="D16" s="8"/>
      <c r="E16" s="8"/>
      <c r="F16" s="57" t="s">
        <v>7</v>
      </c>
      <c r="G16" s="55"/>
      <c r="H16" s="25">
        <f t="shared" si="3"/>
        <v>4.2239999999999993</v>
      </c>
      <c r="I16" s="61">
        <f t="shared" si="3"/>
        <v>0</v>
      </c>
      <c r="J16" s="73">
        <f t="shared" si="0"/>
        <v>0</v>
      </c>
      <c r="K16" s="64">
        <f t="shared" si="1"/>
        <v>-1</v>
      </c>
      <c r="L16" s="160">
        <f t="shared" si="2"/>
        <v>-4.2239999999999993</v>
      </c>
      <c r="M16" s="8"/>
      <c r="N16" s="175">
        <v>4.2239999999999995E-3</v>
      </c>
      <c r="O16" s="175"/>
      <c r="P16" s="23"/>
    </row>
    <row r="17" spans="2:16" x14ac:dyDescent="0.25">
      <c r="B17" s="20"/>
      <c r="C17" s="8"/>
      <c r="D17" s="8"/>
      <c r="E17" s="8"/>
      <c r="F17" s="57" t="s">
        <v>18</v>
      </c>
      <c r="G17" s="55"/>
      <c r="H17" s="25">
        <f t="shared" si="3"/>
        <v>126.36</v>
      </c>
      <c r="I17" s="61">
        <f t="shared" si="3"/>
        <v>26.088000000000005</v>
      </c>
      <c r="J17" s="73">
        <f t="shared" si="0"/>
        <v>2.4844825716437984E-3</v>
      </c>
      <c r="K17" s="64">
        <f t="shared" si="1"/>
        <v>-0.79354226020892682</v>
      </c>
      <c r="L17" s="160">
        <f t="shared" si="2"/>
        <v>-100.27199999999999</v>
      </c>
      <c r="M17" s="8"/>
      <c r="N17" s="175">
        <v>0.12636</v>
      </c>
      <c r="O17" s="175">
        <v>2.6088000000000004E-2</v>
      </c>
      <c r="P17" s="23"/>
    </row>
    <row r="18" spans="2:16" x14ac:dyDescent="0.25">
      <c r="B18" s="20"/>
      <c r="C18" s="8"/>
      <c r="D18" s="8"/>
      <c r="E18" s="8"/>
      <c r="F18" s="57" t="s">
        <v>8</v>
      </c>
      <c r="G18" s="55"/>
      <c r="H18" s="25">
        <f t="shared" si="3"/>
        <v>1.0450000000000002</v>
      </c>
      <c r="I18" s="61">
        <f t="shared" si="3"/>
        <v>1.085E-2</v>
      </c>
      <c r="J18" s="73">
        <f t="shared" si="0"/>
        <v>1.0332963777344068E-6</v>
      </c>
      <c r="K18" s="64">
        <f t="shared" si="1"/>
        <v>-0.98961722488038273</v>
      </c>
      <c r="L18" s="160">
        <f t="shared" si="2"/>
        <v>-1.0341500000000001</v>
      </c>
      <c r="M18" s="8"/>
      <c r="N18" s="175">
        <v>1.0450000000000001E-3</v>
      </c>
      <c r="O18" s="175">
        <v>1.0849999999999999E-5</v>
      </c>
      <c r="P18" s="23"/>
    </row>
    <row r="19" spans="2:16" x14ac:dyDescent="0.25">
      <c r="B19" s="20"/>
      <c r="C19" s="8"/>
      <c r="D19" s="8"/>
      <c r="E19" s="8"/>
      <c r="F19" s="57" t="s">
        <v>9</v>
      </c>
      <c r="G19" s="55"/>
      <c r="H19" s="25">
        <f t="shared" si="3"/>
        <v>3.7759999999999998</v>
      </c>
      <c r="I19" s="61">
        <f t="shared" si="3"/>
        <v>1.23854</v>
      </c>
      <c r="J19" s="73">
        <f t="shared" si="0"/>
        <v>1.1795197195199744E-4</v>
      </c>
      <c r="K19" s="64">
        <f t="shared" si="1"/>
        <v>-0.67199682203389832</v>
      </c>
      <c r="L19" s="160">
        <f t="shared" si="2"/>
        <v>-2.5374599999999998</v>
      </c>
      <c r="M19" s="8"/>
      <c r="N19" s="175">
        <v>3.7759999999999998E-3</v>
      </c>
      <c r="O19" s="175">
        <v>1.23854E-3</v>
      </c>
      <c r="P19" s="23"/>
    </row>
    <row r="20" spans="2:16" x14ac:dyDescent="0.25">
      <c r="B20" s="20"/>
      <c r="C20" s="8"/>
      <c r="D20" s="8"/>
      <c r="E20" s="8"/>
      <c r="F20" s="57" t="s">
        <v>10</v>
      </c>
      <c r="G20" s="55"/>
      <c r="H20" s="25">
        <f t="shared" si="3"/>
        <v>0</v>
      </c>
      <c r="I20" s="61">
        <f t="shared" si="3"/>
        <v>0</v>
      </c>
      <c r="J20" s="73">
        <f t="shared" si="0"/>
        <v>0</v>
      </c>
      <c r="K20" s="64" t="str">
        <f t="shared" si="1"/>
        <v xml:space="preserve"> - </v>
      </c>
      <c r="L20" s="160">
        <f t="shared" si="2"/>
        <v>0</v>
      </c>
      <c r="M20" s="8"/>
      <c r="N20" s="175"/>
      <c r="O20" s="175"/>
      <c r="P20" s="23"/>
    </row>
    <row r="21" spans="2:16" x14ac:dyDescent="0.25">
      <c r="B21" s="20"/>
      <c r="C21" s="8"/>
      <c r="D21" s="8"/>
      <c r="E21" s="8"/>
      <c r="F21" s="58" t="s">
        <v>11</v>
      </c>
      <c r="G21" s="56"/>
      <c r="H21" s="62">
        <f t="shared" si="3"/>
        <v>1.343</v>
      </c>
      <c r="I21" s="63">
        <f t="shared" si="3"/>
        <v>3.02475</v>
      </c>
      <c r="J21" s="74">
        <f t="shared" si="0"/>
        <v>2.8806112613383845E-4</v>
      </c>
      <c r="K21" s="66">
        <f t="shared" si="1"/>
        <v>1.2522338049143711</v>
      </c>
      <c r="L21" s="161">
        <f t="shared" si="2"/>
        <v>1.6817500000000001</v>
      </c>
      <c r="M21" s="8"/>
      <c r="N21" s="175">
        <v>1.343E-3</v>
      </c>
      <c r="O21" s="175">
        <v>3.0247500000000001E-3</v>
      </c>
      <c r="P21" s="23"/>
    </row>
    <row r="22" spans="2:16" ht="16.5" x14ac:dyDescent="0.25">
      <c r="B22" s="20"/>
      <c r="C22" s="8"/>
      <c r="D22" s="8"/>
      <c r="E22" s="8"/>
      <c r="F22" s="67" t="s">
        <v>14</v>
      </c>
      <c r="G22" s="68"/>
      <c r="H22" s="79">
        <f>SUM(H23:H26)</f>
        <v>177.64599999999999</v>
      </c>
      <c r="I22" s="79">
        <f>SUM(I23:I26)</f>
        <v>0</v>
      </c>
      <c r="J22" s="72">
        <f t="shared" si="0"/>
        <v>0</v>
      </c>
      <c r="K22" s="72">
        <f t="shared" si="1"/>
        <v>-1</v>
      </c>
      <c r="L22" s="162">
        <f t="shared" si="2"/>
        <v>-177.64599999999999</v>
      </c>
      <c r="M22" s="8"/>
      <c r="N22" s="165"/>
      <c r="O22" s="165"/>
      <c r="P22" s="23"/>
    </row>
    <row r="23" spans="2:16" x14ac:dyDescent="0.25">
      <c r="B23" s="20"/>
      <c r="C23" s="8"/>
      <c r="D23" s="8"/>
      <c r="E23" s="8"/>
      <c r="F23" s="59" t="s">
        <v>15</v>
      </c>
      <c r="G23" s="60"/>
      <c r="H23" s="25">
        <f t="shared" ref="H23:I26" si="4">+N23*1000</f>
        <v>177.64599999999999</v>
      </c>
      <c r="I23" s="61">
        <f t="shared" si="4"/>
        <v>0</v>
      </c>
      <c r="J23" s="73">
        <f t="shared" si="0"/>
        <v>0</v>
      </c>
      <c r="K23" s="64">
        <f t="shared" si="1"/>
        <v>-1</v>
      </c>
      <c r="L23" s="160">
        <f t="shared" si="2"/>
        <v>-177.64599999999999</v>
      </c>
      <c r="M23" s="81"/>
      <c r="N23" s="175">
        <v>0.177646</v>
      </c>
      <c r="O23" s="175"/>
      <c r="P23" s="23"/>
    </row>
    <row r="24" spans="2:16" x14ac:dyDescent="0.25">
      <c r="B24" s="20"/>
      <c r="C24" s="8"/>
      <c r="D24" s="8"/>
      <c r="E24" s="8"/>
      <c r="F24" s="57" t="s">
        <v>16</v>
      </c>
      <c r="G24" s="55"/>
      <c r="H24" s="25">
        <f t="shared" si="4"/>
        <v>0</v>
      </c>
      <c r="I24" s="61">
        <f t="shared" si="4"/>
        <v>0</v>
      </c>
      <c r="J24" s="73">
        <f t="shared" si="0"/>
        <v>0</v>
      </c>
      <c r="K24" s="64" t="str">
        <f t="shared" si="1"/>
        <v xml:space="preserve"> - </v>
      </c>
      <c r="L24" s="160">
        <f t="shared" si="2"/>
        <v>0</v>
      </c>
      <c r="M24" s="8"/>
      <c r="N24" s="175"/>
      <c r="O24" s="175"/>
      <c r="P24" s="23"/>
    </row>
    <row r="25" spans="2:16" x14ac:dyDescent="0.25">
      <c r="B25" s="20"/>
      <c r="C25" s="8"/>
      <c r="D25" s="8"/>
      <c r="E25" s="8"/>
      <c r="F25" s="57" t="s">
        <v>17</v>
      </c>
      <c r="G25" s="55"/>
      <c r="H25" s="25">
        <f t="shared" si="4"/>
        <v>0</v>
      </c>
      <c r="I25" s="61">
        <f t="shared" si="4"/>
        <v>0</v>
      </c>
      <c r="J25" s="73">
        <f t="shared" si="0"/>
        <v>0</v>
      </c>
      <c r="K25" s="64" t="str">
        <f t="shared" si="1"/>
        <v xml:space="preserve"> - </v>
      </c>
      <c r="L25" s="160">
        <f t="shared" si="2"/>
        <v>0</v>
      </c>
      <c r="M25" s="8"/>
      <c r="N25" s="175"/>
      <c r="O25" s="175"/>
      <c r="P25" s="23"/>
    </row>
    <row r="26" spans="2:16" x14ac:dyDescent="0.25">
      <c r="B26" s="20"/>
      <c r="C26" s="8"/>
      <c r="D26" s="8"/>
      <c r="E26" s="8"/>
      <c r="F26" s="58" t="s">
        <v>19</v>
      </c>
      <c r="G26" s="56"/>
      <c r="H26" s="62">
        <f t="shared" si="4"/>
        <v>0</v>
      </c>
      <c r="I26" s="63">
        <f t="shared" si="4"/>
        <v>0</v>
      </c>
      <c r="J26" s="74">
        <f t="shared" si="0"/>
        <v>0</v>
      </c>
      <c r="K26" s="66" t="str">
        <f t="shared" si="1"/>
        <v xml:space="preserve"> - </v>
      </c>
      <c r="L26" s="161">
        <f t="shared" si="2"/>
        <v>0</v>
      </c>
      <c r="M26" s="8"/>
      <c r="N26" s="175"/>
      <c r="O26" s="175"/>
      <c r="P26" s="23"/>
    </row>
    <row r="27" spans="2:16" x14ac:dyDescent="0.25">
      <c r="B27" s="20"/>
      <c r="C27" s="8"/>
      <c r="D27" s="8"/>
      <c r="E27" s="8"/>
      <c r="F27" s="75"/>
      <c r="G27" s="76" t="s">
        <v>13</v>
      </c>
      <c r="H27" s="80">
        <f>+H22+H12</f>
        <v>11835.458000000017</v>
      </c>
      <c r="I27" s="80">
        <f>+I22+I12</f>
        <v>10500.375529999998</v>
      </c>
      <c r="J27" s="74">
        <f t="shared" si="0"/>
        <v>1</v>
      </c>
      <c r="K27" s="74">
        <f t="shared" si="1"/>
        <v>-0.11280361689425267</v>
      </c>
      <c r="L27" s="162">
        <f t="shared" si="2"/>
        <v>-1335.0824700000194</v>
      </c>
      <c r="M27" s="81"/>
      <c r="N27" s="81"/>
      <c r="O27" s="8"/>
      <c r="P27" s="23"/>
    </row>
    <row r="28" spans="2:16" x14ac:dyDescent="0.25">
      <c r="B28" s="20"/>
      <c r="C28" s="8"/>
      <c r="D28" s="8"/>
      <c r="E28" s="8"/>
      <c r="F28" s="82" t="s">
        <v>23</v>
      </c>
      <c r="G28" s="8"/>
      <c r="H28" s="8"/>
      <c r="I28" s="8"/>
      <c r="J28" s="8"/>
      <c r="K28" s="8"/>
      <c r="L28" s="8"/>
      <c r="M28" s="8"/>
      <c r="N28" s="8"/>
      <c r="O28" s="8"/>
      <c r="P28" s="23"/>
    </row>
    <row r="29" spans="2:16" x14ac:dyDescent="0.25"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24"/>
    </row>
    <row r="32" spans="2:16" x14ac:dyDescent="0.25">
      <c r="B32" s="19" t="s">
        <v>27</v>
      </c>
      <c r="C32" s="9"/>
      <c r="D32" s="9"/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22"/>
    </row>
    <row r="33" spans="2:16" ht="15" customHeight="1" x14ac:dyDescent="0.25">
      <c r="B33" s="20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"/>
    </row>
    <row r="34" spans="2:16" x14ac:dyDescent="0.25">
      <c r="B34" s="20"/>
      <c r="C34" s="240" t="s">
        <v>57</v>
      </c>
      <c r="D34" s="240"/>
      <c r="E34" s="240"/>
      <c r="F34" s="240"/>
      <c r="G34" s="240"/>
      <c r="H34" s="240"/>
      <c r="I34" s="163"/>
      <c r="J34" s="240" t="s">
        <v>58</v>
      </c>
      <c r="K34" s="240"/>
      <c r="L34" s="240"/>
      <c r="M34" s="240"/>
      <c r="N34" s="240"/>
      <c r="O34" s="240"/>
      <c r="P34" s="23"/>
    </row>
    <row r="35" spans="2:16" x14ac:dyDescent="0.25">
      <c r="B35" s="20"/>
      <c r="C35" s="241" t="s">
        <v>26</v>
      </c>
      <c r="D35" s="241"/>
      <c r="E35" s="241"/>
      <c r="F35" s="241"/>
      <c r="G35" s="241"/>
      <c r="H35" s="241"/>
      <c r="I35" s="8"/>
      <c r="J35" s="241" t="s">
        <v>26</v>
      </c>
      <c r="K35" s="241"/>
      <c r="L35" s="241"/>
      <c r="M35" s="241"/>
      <c r="N35" s="241"/>
      <c r="O35" s="241"/>
      <c r="P35" s="23"/>
    </row>
    <row r="36" spans="2:16" x14ac:dyDescent="0.25">
      <c r="B36" s="20"/>
      <c r="C36" s="244" t="s">
        <v>12</v>
      </c>
      <c r="D36" s="245"/>
      <c r="E36" s="77" t="s">
        <v>60</v>
      </c>
      <c r="F36" s="78" t="s">
        <v>61</v>
      </c>
      <c r="G36" s="78" t="s">
        <v>59</v>
      </c>
      <c r="H36" s="78" t="s">
        <v>21</v>
      </c>
      <c r="I36" s="8"/>
      <c r="J36" s="244" t="s">
        <v>12</v>
      </c>
      <c r="K36" s="245"/>
      <c r="L36" s="77" t="s">
        <v>60</v>
      </c>
      <c r="M36" s="78" t="s">
        <v>61</v>
      </c>
      <c r="N36" s="78" t="s">
        <v>20</v>
      </c>
      <c r="O36" s="78" t="s">
        <v>21</v>
      </c>
      <c r="P36" s="23"/>
    </row>
    <row r="37" spans="2:16" x14ac:dyDescent="0.25">
      <c r="B37" s="20"/>
      <c r="C37" s="183" t="s">
        <v>48</v>
      </c>
      <c r="D37" s="205"/>
      <c r="E37" s="194">
        <v>727.06500000000017</v>
      </c>
      <c r="F37" s="194">
        <v>1080.51106</v>
      </c>
      <c r="G37" s="195">
        <f>+F37/F$57</f>
        <v>0.10290213496773863</v>
      </c>
      <c r="H37" s="200">
        <f>IFERROR(F37/E37-1," - ")</f>
        <v>0.48612718257652321</v>
      </c>
      <c r="I37" s="179"/>
      <c r="J37" s="183" t="s">
        <v>83</v>
      </c>
      <c r="K37" s="193"/>
      <c r="L37" s="194">
        <v>177.64599999999999</v>
      </c>
      <c r="M37" s="194"/>
      <c r="N37" s="195" t="e">
        <f>+M37/M$57</f>
        <v>#DIV/0!</v>
      </c>
      <c r="O37" s="200">
        <f>IFERROR(M37/L37-1," - ")</f>
        <v>-1</v>
      </c>
      <c r="P37" s="23"/>
    </row>
    <row r="38" spans="2:16" x14ac:dyDescent="0.25">
      <c r="B38" s="20"/>
      <c r="C38" s="188" t="s">
        <v>49</v>
      </c>
      <c r="D38" s="100"/>
      <c r="E38" s="25">
        <v>332.22900000000004</v>
      </c>
      <c r="F38" s="25">
        <v>594.31259</v>
      </c>
      <c r="G38" s="109">
        <f t="shared" ref="G38:G57" si="5">+F38/F$57</f>
        <v>5.6599174791608621E-2</v>
      </c>
      <c r="H38" s="92">
        <f t="shared" ref="H38:H57" si="6">IFERROR(F38/E38-1," - ")</f>
        <v>0.78886427735086317</v>
      </c>
      <c r="I38" s="3"/>
      <c r="J38" s="188" t="s">
        <v>99</v>
      </c>
      <c r="K38" s="178"/>
      <c r="L38" s="104">
        <v>177.64599999999999</v>
      </c>
      <c r="M38" s="104"/>
      <c r="N38" s="177" t="e">
        <f t="shared" ref="N38:N57" si="7">+M38/M$57</f>
        <v>#DIV/0!</v>
      </c>
      <c r="O38" s="92">
        <f t="shared" ref="O38:O57" si="8">IFERROR(M38/L38-1," - ")</f>
        <v>-1</v>
      </c>
      <c r="P38" s="23"/>
    </row>
    <row r="39" spans="2:16" x14ac:dyDescent="0.25">
      <c r="B39" s="20"/>
      <c r="C39" s="188" t="s">
        <v>102</v>
      </c>
      <c r="D39" s="100"/>
      <c r="E39" s="25">
        <v>93.62</v>
      </c>
      <c r="F39" s="25">
        <v>282.51600000000002</v>
      </c>
      <c r="G39" s="109">
        <f t="shared" si="5"/>
        <v>2.6905323451798493E-2</v>
      </c>
      <c r="H39" s="92">
        <f t="shared" si="6"/>
        <v>2.0176885280922878</v>
      </c>
      <c r="I39" s="3"/>
      <c r="J39" s="157"/>
      <c r="K39" s="102"/>
      <c r="L39" s="104"/>
      <c r="M39" s="104"/>
      <c r="N39" s="177" t="e">
        <f t="shared" si="7"/>
        <v>#DIV/0!</v>
      </c>
      <c r="O39" s="92" t="str">
        <f t="shared" si="8"/>
        <v xml:space="preserve"> - </v>
      </c>
      <c r="P39" s="23"/>
    </row>
    <row r="40" spans="2:16" x14ac:dyDescent="0.25">
      <c r="B40" s="20"/>
      <c r="C40" s="188" t="s">
        <v>93</v>
      </c>
      <c r="D40" s="100"/>
      <c r="E40" s="25">
        <v>11.75</v>
      </c>
      <c r="F40" s="25">
        <v>61.574300000000001</v>
      </c>
      <c r="G40" s="109">
        <f t="shared" si="5"/>
        <v>5.8640093227218136E-3</v>
      </c>
      <c r="H40" s="92">
        <f t="shared" si="6"/>
        <v>4.2403659574468087</v>
      </c>
      <c r="I40" s="3"/>
      <c r="J40" s="157"/>
      <c r="K40" s="102"/>
      <c r="L40" s="104"/>
      <c r="M40" s="104"/>
      <c r="N40" s="177" t="e">
        <f t="shared" si="7"/>
        <v>#DIV/0!</v>
      </c>
      <c r="O40" s="92" t="str">
        <f t="shared" si="8"/>
        <v xml:space="preserve"> - </v>
      </c>
      <c r="P40" s="23"/>
    </row>
    <row r="41" spans="2:16" x14ac:dyDescent="0.25">
      <c r="B41" s="20"/>
      <c r="C41" s="188" t="s">
        <v>91</v>
      </c>
      <c r="D41" s="100"/>
      <c r="E41" s="25">
        <v>15.600000000000001</v>
      </c>
      <c r="F41" s="25">
        <v>51.540390000000002</v>
      </c>
      <c r="G41" s="109">
        <f t="shared" si="5"/>
        <v>4.9084330224901974E-3</v>
      </c>
      <c r="H41" s="92">
        <f t="shared" si="6"/>
        <v>2.3038711538461536</v>
      </c>
      <c r="I41" s="3"/>
      <c r="J41" s="90"/>
      <c r="K41" s="102"/>
      <c r="L41" s="104"/>
      <c r="M41" s="104"/>
      <c r="N41" s="177" t="e">
        <f t="shared" si="7"/>
        <v>#DIV/0!</v>
      </c>
      <c r="O41" s="92" t="str">
        <f t="shared" si="8"/>
        <v xml:space="preserve"> - </v>
      </c>
      <c r="P41" s="23"/>
    </row>
    <row r="42" spans="2:16" x14ac:dyDescent="0.25">
      <c r="B42" s="20"/>
      <c r="C42" s="188" t="s">
        <v>98</v>
      </c>
      <c r="D42" s="100"/>
      <c r="E42" s="25"/>
      <c r="F42" s="25">
        <v>29.4</v>
      </c>
      <c r="G42" s="109">
        <f t="shared" si="5"/>
        <v>2.7998998622480696E-3</v>
      </c>
      <c r="H42" s="92" t="str">
        <f t="shared" si="6"/>
        <v xml:space="preserve"> - </v>
      </c>
      <c r="I42" s="3"/>
      <c r="J42" s="90"/>
      <c r="K42" s="102"/>
      <c r="L42" s="104"/>
      <c r="M42" s="104"/>
      <c r="N42" s="177" t="e">
        <f t="shared" si="7"/>
        <v>#DIV/0!</v>
      </c>
      <c r="O42" s="92" t="str">
        <f t="shared" si="8"/>
        <v xml:space="preserve"> - </v>
      </c>
      <c r="P42" s="23"/>
    </row>
    <row r="43" spans="2:16" x14ac:dyDescent="0.25">
      <c r="B43" s="20"/>
      <c r="C43" s="188" t="s">
        <v>103</v>
      </c>
      <c r="D43" s="100"/>
      <c r="E43" s="25"/>
      <c r="F43" s="25">
        <v>16.392720000000001</v>
      </c>
      <c r="G43" s="109">
        <f t="shared" si="5"/>
        <v>1.5611555942133053E-3</v>
      </c>
      <c r="H43" s="92" t="str">
        <f t="shared" si="6"/>
        <v xml:space="preserve"> - </v>
      </c>
      <c r="I43" s="3"/>
      <c r="J43" s="90"/>
      <c r="K43" s="102"/>
      <c r="L43" s="104"/>
      <c r="M43" s="104"/>
      <c r="N43" s="177" t="e">
        <f t="shared" si="7"/>
        <v>#DIV/0!</v>
      </c>
      <c r="O43" s="92" t="str">
        <f t="shared" si="8"/>
        <v xml:space="preserve"> - </v>
      </c>
      <c r="P43" s="23"/>
    </row>
    <row r="44" spans="2:16" x14ac:dyDescent="0.25">
      <c r="B44" s="20"/>
      <c r="C44" s="188" t="s">
        <v>104</v>
      </c>
      <c r="D44" s="100"/>
      <c r="E44" s="25"/>
      <c r="F44" s="25">
        <v>13.5</v>
      </c>
      <c r="G44" s="109">
        <f t="shared" si="5"/>
        <v>1.2856683040935015E-3</v>
      </c>
      <c r="H44" s="92" t="str">
        <f t="shared" si="6"/>
        <v xml:space="preserve"> - </v>
      </c>
      <c r="I44" s="3"/>
      <c r="J44" s="90"/>
      <c r="K44" s="102"/>
      <c r="L44" s="104"/>
      <c r="M44" s="104"/>
      <c r="N44" s="177" t="e">
        <f t="shared" si="7"/>
        <v>#DIV/0!</v>
      </c>
      <c r="O44" s="92" t="str">
        <f t="shared" si="8"/>
        <v xml:space="preserve"> - </v>
      </c>
      <c r="P44" s="23"/>
    </row>
    <row r="45" spans="2:16" x14ac:dyDescent="0.25">
      <c r="B45" s="20"/>
      <c r="C45" s="188" t="s">
        <v>105</v>
      </c>
      <c r="D45" s="100"/>
      <c r="E45" s="25">
        <v>4.59</v>
      </c>
      <c r="F45" s="25">
        <v>9.8480000000000008</v>
      </c>
      <c r="G45" s="109">
        <f t="shared" si="5"/>
        <v>9.3787121916391126E-4</v>
      </c>
      <c r="H45" s="92">
        <f t="shared" si="6"/>
        <v>1.1455337690631811</v>
      </c>
      <c r="I45" s="3"/>
      <c r="J45" s="90"/>
      <c r="K45" s="102"/>
      <c r="L45" s="104"/>
      <c r="M45" s="104"/>
      <c r="N45" s="177" t="e">
        <f t="shared" si="7"/>
        <v>#DIV/0!</v>
      </c>
      <c r="O45" s="92" t="str">
        <f t="shared" si="8"/>
        <v xml:space="preserve"> - </v>
      </c>
      <c r="P45" s="23"/>
    </row>
    <row r="46" spans="2:16" x14ac:dyDescent="0.25">
      <c r="B46" s="20"/>
      <c r="C46" s="188" t="s">
        <v>106</v>
      </c>
      <c r="D46" s="100"/>
      <c r="E46" s="25">
        <v>8.8000000000000007</v>
      </c>
      <c r="F46" s="25">
        <v>9</v>
      </c>
      <c r="G46" s="109">
        <f t="shared" si="5"/>
        <v>8.5711220272900095E-4</v>
      </c>
      <c r="H46" s="92">
        <f t="shared" si="6"/>
        <v>2.2727272727272707E-2</v>
      </c>
      <c r="I46" s="3"/>
      <c r="J46" s="90"/>
      <c r="K46" s="102"/>
      <c r="L46" s="104"/>
      <c r="M46" s="104"/>
      <c r="N46" s="177" t="e">
        <f t="shared" si="7"/>
        <v>#DIV/0!</v>
      </c>
      <c r="O46" s="92" t="str">
        <f t="shared" si="8"/>
        <v xml:space="preserve"> - </v>
      </c>
      <c r="P46" s="23"/>
    </row>
    <row r="47" spans="2:16" x14ac:dyDescent="0.25">
      <c r="B47" s="20"/>
      <c r="C47" s="188" t="s">
        <v>107</v>
      </c>
      <c r="D47" s="100"/>
      <c r="E47" s="25">
        <v>5.6649999999999991</v>
      </c>
      <c r="F47" s="25">
        <v>7.9627099999999995</v>
      </c>
      <c r="G47" s="109">
        <f t="shared" si="5"/>
        <v>7.5832621197691587E-4</v>
      </c>
      <c r="H47" s="92">
        <f t="shared" si="6"/>
        <v>0.40559752868490739</v>
      </c>
      <c r="I47" s="3"/>
      <c r="J47" s="90"/>
      <c r="K47" s="102"/>
      <c r="L47" s="104"/>
      <c r="M47" s="104"/>
      <c r="N47" s="177" t="e">
        <f t="shared" si="7"/>
        <v>#DIV/0!</v>
      </c>
      <c r="O47" s="92" t="str">
        <f t="shared" si="8"/>
        <v xml:space="preserve"> - </v>
      </c>
      <c r="P47" s="23"/>
    </row>
    <row r="48" spans="2:16" x14ac:dyDescent="0.25">
      <c r="B48" s="20"/>
      <c r="C48" s="188" t="s">
        <v>67</v>
      </c>
      <c r="D48" s="100"/>
      <c r="E48" s="25">
        <v>2.8980000000000001</v>
      </c>
      <c r="F48" s="25">
        <v>3.5726899999999997</v>
      </c>
      <c r="G48" s="109">
        <f t="shared" si="5"/>
        <v>3.4024402172976378E-4</v>
      </c>
      <c r="H48" s="92">
        <f t="shared" si="6"/>
        <v>0.23281228433402323</v>
      </c>
      <c r="I48" s="3"/>
      <c r="J48" s="90"/>
      <c r="K48" s="102"/>
      <c r="L48" s="104"/>
      <c r="M48" s="104"/>
      <c r="N48" s="177" t="e">
        <f t="shared" si="7"/>
        <v>#DIV/0!</v>
      </c>
      <c r="O48" s="92" t="str">
        <f t="shared" si="8"/>
        <v xml:space="preserve"> - </v>
      </c>
      <c r="P48" s="23"/>
    </row>
    <row r="49" spans="2:16" x14ac:dyDescent="0.25">
      <c r="B49" s="20"/>
      <c r="C49" s="188" t="s">
        <v>108</v>
      </c>
      <c r="D49" s="100"/>
      <c r="E49" s="25"/>
      <c r="F49" s="25">
        <v>0.89166000000000012</v>
      </c>
      <c r="G49" s="109">
        <f t="shared" si="5"/>
        <v>8.4916962965037894E-5</v>
      </c>
      <c r="H49" s="92" t="str">
        <f t="shared" si="6"/>
        <v xml:space="preserve"> - </v>
      </c>
      <c r="I49" s="3"/>
      <c r="J49" s="90"/>
      <c r="K49" s="102"/>
      <c r="L49" s="104"/>
      <c r="M49" s="104"/>
      <c r="N49" s="177" t="e">
        <f t="shared" si="7"/>
        <v>#DIV/0!</v>
      </c>
      <c r="O49" s="92" t="str">
        <f t="shared" si="8"/>
        <v xml:space="preserve"> - </v>
      </c>
      <c r="P49" s="23"/>
    </row>
    <row r="50" spans="2:16" x14ac:dyDescent="0.25">
      <c r="B50" s="20"/>
      <c r="C50" s="189" t="s">
        <v>69</v>
      </c>
      <c r="D50" s="206"/>
      <c r="E50" s="207">
        <v>10751.458000000002</v>
      </c>
      <c r="F50" s="207">
        <v>9083.8807299999989</v>
      </c>
      <c r="G50" s="208">
        <f t="shared" si="5"/>
        <v>0.86510055797975827</v>
      </c>
      <c r="H50" s="197">
        <f t="shared" si="6"/>
        <v>-0.15510243075869368</v>
      </c>
      <c r="I50" s="3"/>
      <c r="J50" s="90"/>
      <c r="K50" s="102"/>
      <c r="L50" s="104"/>
      <c r="M50" s="104"/>
      <c r="N50" s="177" t="e">
        <f t="shared" si="7"/>
        <v>#DIV/0!</v>
      </c>
      <c r="O50" s="92" t="str">
        <f t="shared" si="8"/>
        <v xml:space="preserve"> - </v>
      </c>
      <c r="P50" s="23"/>
    </row>
    <row r="51" spans="2:16" x14ac:dyDescent="0.25">
      <c r="B51" s="20"/>
      <c r="C51" s="188" t="s">
        <v>72</v>
      </c>
      <c r="D51" s="100"/>
      <c r="E51" s="25"/>
      <c r="F51" s="25">
        <v>5135.2287699999979</v>
      </c>
      <c r="G51" s="109">
        <f t="shared" si="5"/>
        <v>0.48905191584133734</v>
      </c>
      <c r="H51" s="92" t="str">
        <f t="shared" si="6"/>
        <v xml:space="preserve"> - </v>
      </c>
      <c r="I51" s="3"/>
      <c r="J51" s="90"/>
      <c r="K51" s="102"/>
      <c r="L51" s="104"/>
      <c r="M51" s="104"/>
      <c r="N51" s="177" t="e">
        <f t="shared" si="7"/>
        <v>#DIV/0!</v>
      </c>
      <c r="O51" s="92" t="str">
        <f t="shared" si="8"/>
        <v xml:space="preserve"> - </v>
      </c>
      <c r="P51" s="23"/>
    </row>
    <row r="52" spans="2:16" x14ac:dyDescent="0.25">
      <c r="B52" s="20"/>
      <c r="C52" s="188" t="s">
        <v>73</v>
      </c>
      <c r="D52" s="105"/>
      <c r="E52" s="25">
        <v>2268.6489999999999</v>
      </c>
      <c r="F52" s="25">
        <v>1672.53206</v>
      </c>
      <c r="G52" s="109">
        <f t="shared" si="5"/>
        <v>0.1592830708979415</v>
      </c>
      <c r="H52" s="92">
        <f t="shared" si="6"/>
        <v>-0.26276296597666715</v>
      </c>
      <c r="I52" s="3"/>
      <c r="J52" s="90"/>
      <c r="K52" s="147"/>
      <c r="L52" s="104"/>
      <c r="M52" s="104"/>
      <c r="N52" s="177" t="e">
        <f t="shared" si="7"/>
        <v>#DIV/0!</v>
      </c>
      <c r="O52" s="92" t="str">
        <f t="shared" si="8"/>
        <v xml:space="preserve"> - </v>
      </c>
      <c r="P52" s="23"/>
    </row>
    <row r="53" spans="2:16" x14ac:dyDescent="0.25">
      <c r="B53" s="20"/>
      <c r="C53" s="188" t="s">
        <v>100</v>
      </c>
      <c r="D53" s="100"/>
      <c r="E53" s="25">
        <v>5116.4700000000021</v>
      </c>
      <c r="F53" s="25">
        <v>1240.0305300000002</v>
      </c>
      <c r="G53" s="109">
        <f t="shared" si="5"/>
        <v>0.11809392211327896</v>
      </c>
      <c r="H53" s="92">
        <f t="shared" si="6"/>
        <v>-0.7576394408645023</v>
      </c>
      <c r="I53" s="3"/>
      <c r="J53" s="90"/>
      <c r="K53" s="102"/>
      <c r="L53" s="104"/>
      <c r="M53" s="104"/>
      <c r="N53" s="177" t="e">
        <f t="shared" si="7"/>
        <v>#DIV/0!</v>
      </c>
      <c r="O53" s="92" t="str">
        <f t="shared" si="8"/>
        <v xml:space="preserve"> - </v>
      </c>
      <c r="P53" s="23"/>
    </row>
    <row r="54" spans="2:16" x14ac:dyDescent="0.25">
      <c r="B54" s="20"/>
      <c r="C54" s="188" t="s">
        <v>101</v>
      </c>
      <c r="D54" s="100"/>
      <c r="E54" s="25">
        <v>595.7170000000001</v>
      </c>
      <c r="F54" s="25">
        <v>549.03620000000001</v>
      </c>
      <c r="G54" s="177">
        <f t="shared" si="5"/>
        <v>5.2287291862217811E-2</v>
      </c>
      <c r="H54" s="86">
        <f t="shared" si="6"/>
        <v>-7.8360698116723304E-2</v>
      </c>
      <c r="I54" s="8"/>
      <c r="J54" s="84"/>
      <c r="K54" s="100"/>
      <c r="L54" s="25"/>
      <c r="M54" s="25"/>
      <c r="N54" s="177" t="e">
        <f t="shared" si="7"/>
        <v>#DIV/0!</v>
      </c>
      <c r="O54" s="86" t="str">
        <f t="shared" si="8"/>
        <v xml:space="preserve"> - </v>
      </c>
      <c r="P54" s="23"/>
    </row>
    <row r="55" spans="2:16" x14ac:dyDescent="0.25">
      <c r="B55" s="20"/>
      <c r="C55" s="188" t="s">
        <v>70</v>
      </c>
      <c r="D55" s="100"/>
      <c r="E55" s="25">
        <v>2350.5099999999998</v>
      </c>
      <c r="F55" s="25">
        <v>248.03468999999996</v>
      </c>
      <c r="G55" s="177">
        <f t="shared" si="5"/>
        <v>2.3621506611011651E-2</v>
      </c>
      <c r="H55" s="86">
        <f t="shared" si="6"/>
        <v>-0.89447622430876705</v>
      </c>
      <c r="I55" s="8"/>
      <c r="J55" s="84"/>
      <c r="K55" s="100"/>
      <c r="L55" s="25"/>
      <c r="M55" s="25"/>
      <c r="N55" s="177" t="e">
        <f t="shared" si="7"/>
        <v>#DIV/0!</v>
      </c>
      <c r="O55" s="86" t="str">
        <f t="shared" si="8"/>
        <v xml:space="preserve"> - </v>
      </c>
      <c r="P55" s="23"/>
    </row>
    <row r="56" spans="2:16" x14ac:dyDescent="0.25">
      <c r="B56" s="20"/>
      <c r="C56" s="204" t="s">
        <v>71</v>
      </c>
      <c r="D56" s="101"/>
      <c r="E56" s="62">
        <v>20.628</v>
      </c>
      <c r="F56" s="62">
        <v>239.01847999999995</v>
      </c>
      <c r="G56" s="191">
        <f t="shared" si="5"/>
        <v>2.2762850653970847E-2</v>
      </c>
      <c r="H56" s="87">
        <f t="shared" si="6"/>
        <v>10.587089393057978</v>
      </c>
      <c r="I56" s="8"/>
      <c r="J56" s="85"/>
      <c r="K56" s="101"/>
      <c r="L56" s="62"/>
      <c r="M56" s="62"/>
      <c r="N56" s="191" t="e">
        <f t="shared" si="7"/>
        <v>#DIV/0!</v>
      </c>
      <c r="O56" s="87" t="str">
        <f t="shared" si="8"/>
        <v xml:space="preserve"> - </v>
      </c>
      <c r="P56" s="23"/>
    </row>
    <row r="57" spans="2:16" x14ac:dyDescent="0.25">
      <c r="B57" s="20"/>
      <c r="C57" s="97" t="s">
        <v>3</v>
      </c>
      <c r="D57" s="98"/>
      <c r="E57" s="88">
        <v>11657.812000000002</v>
      </c>
      <c r="F57" s="88">
        <v>10500.375529999999</v>
      </c>
      <c r="G57" s="74">
        <f t="shared" si="5"/>
        <v>1</v>
      </c>
      <c r="H57" s="99">
        <f t="shared" si="6"/>
        <v>-9.9284194152384875E-2</v>
      </c>
      <c r="I57" s="8"/>
      <c r="J57" s="97" t="s">
        <v>14</v>
      </c>
      <c r="K57" s="98"/>
      <c r="L57" s="88">
        <v>177.64599999999999</v>
      </c>
      <c r="M57" s="88">
        <v>0</v>
      </c>
      <c r="N57" s="74" t="e">
        <f t="shared" si="7"/>
        <v>#DIV/0!</v>
      </c>
      <c r="O57" s="99">
        <f t="shared" si="8"/>
        <v>-1</v>
      </c>
      <c r="P57" s="23"/>
    </row>
    <row r="58" spans="2:16" x14ac:dyDescent="0.25">
      <c r="B58" s="20"/>
      <c r="C58" s="82" t="s">
        <v>25</v>
      </c>
      <c r="D58" s="8"/>
      <c r="E58" s="32"/>
      <c r="F58" s="8"/>
      <c r="G58" s="8"/>
      <c r="H58" s="8"/>
      <c r="I58" s="8"/>
      <c r="J58" s="82" t="s">
        <v>25</v>
      </c>
      <c r="K58" s="8"/>
      <c r="L58" s="8"/>
      <c r="M58" s="8"/>
      <c r="N58" s="8"/>
      <c r="O58" s="8"/>
      <c r="P58" s="23"/>
    </row>
    <row r="59" spans="2:16" x14ac:dyDescent="0.25">
      <c r="B59" s="20"/>
      <c r="C59" s="82"/>
      <c r="D59" s="8"/>
      <c r="E59" s="32"/>
      <c r="F59" s="8"/>
      <c r="G59" s="8"/>
      <c r="H59" s="8"/>
      <c r="I59" s="8"/>
      <c r="J59" s="82"/>
      <c r="K59" s="8"/>
      <c r="L59" s="8"/>
      <c r="M59" s="8"/>
      <c r="N59" s="8"/>
      <c r="O59" s="8"/>
      <c r="P59" s="23"/>
    </row>
    <row r="60" spans="2:16" x14ac:dyDescent="0.2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24"/>
    </row>
    <row r="63" spans="2:16" x14ac:dyDescent="0.25">
      <c r="B63" s="19" t="s">
        <v>28</v>
      </c>
      <c r="C63" s="9"/>
      <c r="D63" s="9"/>
      <c r="E63" s="9"/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22"/>
    </row>
    <row r="64" spans="2:16" ht="15" customHeight="1" x14ac:dyDescent="0.25">
      <c r="B64" s="20"/>
      <c r="C64" s="235"/>
      <c r="D64" s="235"/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235"/>
      <c r="P64" s="23"/>
    </row>
    <row r="65" spans="2:16" x14ac:dyDescent="0.25">
      <c r="B65" s="20"/>
      <c r="C65" s="240" t="s">
        <v>116</v>
      </c>
      <c r="D65" s="240"/>
      <c r="E65" s="240"/>
      <c r="F65" s="240"/>
      <c r="G65" s="240"/>
      <c r="H65" s="240"/>
      <c r="I65" s="163"/>
      <c r="J65" s="240" t="s">
        <v>117</v>
      </c>
      <c r="K65" s="240"/>
      <c r="L65" s="240"/>
      <c r="M65" s="240"/>
      <c r="N65" s="240"/>
      <c r="O65" s="240"/>
      <c r="P65" s="23"/>
    </row>
    <row r="66" spans="2:16" x14ac:dyDescent="0.25">
      <c r="B66" s="20"/>
      <c r="C66" s="241" t="s">
        <v>26</v>
      </c>
      <c r="D66" s="241"/>
      <c r="E66" s="241"/>
      <c r="F66" s="241"/>
      <c r="G66" s="241"/>
      <c r="H66" s="241"/>
      <c r="I66" s="8"/>
      <c r="J66" s="241" t="s">
        <v>26</v>
      </c>
      <c r="K66" s="241"/>
      <c r="L66" s="241"/>
      <c r="M66" s="241"/>
      <c r="N66" s="241"/>
      <c r="O66" s="241"/>
      <c r="P66" s="23"/>
    </row>
    <row r="67" spans="2:16" x14ac:dyDescent="0.25">
      <c r="B67" s="20"/>
      <c r="C67" s="238" t="s">
        <v>32</v>
      </c>
      <c r="D67" s="239"/>
      <c r="E67" s="77" t="s">
        <v>60</v>
      </c>
      <c r="F67" s="78" t="s">
        <v>61</v>
      </c>
      <c r="G67" s="78" t="s">
        <v>59</v>
      </c>
      <c r="H67" s="78" t="s">
        <v>21</v>
      </c>
      <c r="I67" s="8"/>
      <c r="J67" s="238" t="s">
        <v>12</v>
      </c>
      <c r="K67" s="239"/>
      <c r="L67" s="77" t="s">
        <v>60</v>
      </c>
      <c r="M67" s="78" t="s">
        <v>61</v>
      </c>
      <c r="N67" s="78" t="s">
        <v>20</v>
      </c>
      <c r="O67" s="78" t="s">
        <v>21</v>
      </c>
      <c r="P67" s="23"/>
    </row>
    <row r="68" spans="2:16" x14ac:dyDescent="0.25">
      <c r="B68" s="20"/>
      <c r="C68" s="148" t="s">
        <v>132</v>
      </c>
      <c r="D68" s="149"/>
      <c r="E68" s="214">
        <v>5997.8790000000035</v>
      </c>
      <c r="F68" s="154">
        <v>5864.1974099999952</v>
      </c>
      <c r="G68" s="215">
        <f t="shared" ref="G68:G84" si="9">+F68/F$86</f>
        <v>0.55847501770253338</v>
      </c>
      <c r="H68" s="216">
        <f>IFERROR(F68/E68-1," - ")</f>
        <v>-2.2288143858855469E-2</v>
      </c>
      <c r="I68" s="3"/>
      <c r="J68" s="148" t="s">
        <v>150</v>
      </c>
      <c r="K68" s="149"/>
      <c r="L68" s="214">
        <v>177.64599999999999</v>
      </c>
      <c r="M68" s="154"/>
      <c r="N68" s="215" t="e">
        <f t="shared" ref="N68:N69" si="10">+M68/M$86</f>
        <v>#DIV/0!</v>
      </c>
      <c r="O68" s="216">
        <f>IFERROR(M68/L68-1," - ")</f>
        <v>-1</v>
      </c>
      <c r="P68" s="146"/>
    </row>
    <row r="69" spans="2:16" x14ac:dyDescent="0.25">
      <c r="B69" s="20"/>
      <c r="C69" s="150" t="s">
        <v>149</v>
      </c>
      <c r="D69" s="151"/>
      <c r="E69" s="217">
        <v>644.01400000000012</v>
      </c>
      <c r="F69" s="156">
        <v>1644.9254599999997</v>
      </c>
      <c r="G69" s="218">
        <f t="shared" si="9"/>
        <v>0.15665396492729061</v>
      </c>
      <c r="H69" s="219">
        <f t="shared" ref="H69:H86" si="11">IFERROR(F69/E69-1," - ")</f>
        <v>1.5541765551680542</v>
      </c>
      <c r="I69" s="3"/>
      <c r="J69" s="150"/>
      <c r="K69" s="151"/>
      <c r="L69" s="217"/>
      <c r="M69" s="156"/>
      <c r="N69" s="218" t="e">
        <f t="shared" si="10"/>
        <v>#DIV/0!</v>
      </c>
      <c r="O69" s="219" t="str">
        <f t="shared" ref="O69:O86" si="12">IFERROR(M69/L69-1," - ")</f>
        <v xml:space="preserve"> - </v>
      </c>
      <c r="P69" s="146"/>
    </row>
    <row r="70" spans="2:16" x14ac:dyDescent="0.25">
      <c r="B70" s="20"/>
      <c r="C70" s="152" t="s">
        <v>141</v>
      </c>
      <c r="D70" s="153"/>
      <c r="E70" s="220"/>
      <c r="F70" s="155">
        <v>497.02301000000006</v>
      </c>
      <c r="G70" s="182">
        <f t="shared" si="9"/>
        <v>4.7333831878677617E-2</v>
      </c>
      <c r="H70" s="221" t="str">
        <f t="shared" si="11"/>
        <v xml:space="preserve"> - </v>
      </c>
      <c r="I70" s="3"/>
      <c r="J70" s="152"/>
      <c r="K70" s="153"/>
      <c r="L70" s="220"/>
      <c r="M70" s="155"/>
      <c r="N70" s="182"/>
      <c r="O70" s="221"/>
      <c r="P70" s="146"/>
    </row>
    <row r="71" spans="2:16" x14ac:dyDescent="0.25">
      <c r="B71" s="20"/>
      <c r="C71" s="90" t="s">
        <v>118</v>
      </c>
      <c r="D71" s="91"/>
      <c r="E71" s="104">
        <v>91.691000000000003</v>
      </c>
      <c r="F71" s="89">
        <v>340.96438999999998</v>
      </c>
      <c r="G71" s="109">
        <f t="shared" si="9"/>
        <v>3.2471637707227809E-2</v>
      </c>
      <c r="H71" s="106">
        <f t="shared" si="11"/>
        <v>2.7186244015225047</v>
      </c>
      <c r="I71" s="3"/>
      <c r="J71" s="90"/>
      <c r="K71" s="91"/>
      <c r="L71" s="104"/>
      <c r="M71" s="89"/>
      <c r="N71" s="109"/>
      <c r="O71" s="106"/>
      <c r="P71" s="146"/>
    </row>
    <row r="72" spans="2:16" x14ac:dyDescent="0.25">
      <c r="B72" s="20"/>
      <c r="C72" s="90" t="s">
        <v>146</v>
      </c>
      <c r="D72" s="91"/>
      <c r="E72" s="104"/>
      <c r="F72" s="89">
        <v>326.85976999999997</v>
      </c>
      <c r="G72" s="109">
        <f t="shared" si="9"/>
        <v>3.1128388605354971E-2</v>
      </c>
      <c r="H72" s="106" t="str">
        <f t="shared" si="11"/>
        <v xml:space="preserve"> - </v>
      </c>
      <c r="I72" s="3"/>
      <c r="J72" s="90"/>
      <c r="K72" s="91"/>
      <c r="L72" s="104"/>
      <c r="M72" s="89"/>
      <c r="N72" s="109"/>
      <c r="O72" s="106"/>
      <c r="P72" s="146"/>
    </row>
    <row r="73" spans="2:16" x14ac:dyDescent="0.25">
      <c r="B73" s="20"/>
      <c r="C73" s="90" t="s">
        <v>142</v>
      </c>
      <c r="D73" s="91"/>
      <c r="E73" s="104"/>
      <c r="F73" s="89">
        <v>304.80124000000001</v>
      </c>
      <c r="G73" s="109">
        <f t="shared" si="9"/>
        <v>2.9027651356770112E-2</v>
      </c>
      <c r="H73" s="106" t="str">
        <f t="shared" si="11"/>
        <v xml:space="preserve"> - </v>
      </c>
      <c r="I73" s="3"/>
      <c r="J73" s="90"/>
      <c r="K73" s="91"/>
      <c r="L73" s="104"/>
      <c r="M73" s="89"/>
      <c r="N73" s="109"/>
      <c r="O73" s="106"/>
      <c r="P73" s="23"/>
    </row>
    <row r="74" spans="2:16" x14ac:dyDescent="0.25">
      <c r="B74" s="20"/>
      <c r="C74" s="90" t="s">
        <v>122</v>
      </c>
      <c r="D74" s="91"/>
      <c r="E74" s="104">
        <v>167.16899999999998</v>
      </c>
      <c r="F74" s="89">
        <v>267.13292999999999</v>
      </c>
      <c r="G74" s="109">
        <f t="shared" si="9"/>
        <v>2.5440321561528013E-2</v>
      </c>
      <c r="H74" s="106">
        <f t="shared" si="11"/>
        <v>0.59798126446889088</v>
      </c>
      <c r="I74" s="3"/>
      <c r="J74" s="90"/>
      <c r="K74" s="91"/>
      <c r="L74" s="104"/>
      <c r="M74" s="89"/>
      <c r="N74" s="109"/>
      <c r="O74" s="106"/>
      <c r="P74" s="23"/>
    </row>
    <row r="75" spans="2:16" x14ac:dyDescent="0.25">
      <c r="B75" s="20"/>
      <c r="C75" s="90" t="s">
        <v>136</v>
      </c>
      <c r="D75" s="91"/>
      <c r="E75" s="104"/>
      <c r="F75" s="89">
        <v>173.09299999999999</v>
      </c>
      <c r="G75" s="109">
        <f t="shared" si="9"/>
        <v>1.6484458056330115E-2</v>
      </c>
      <c r="H75" s="106" t="str">
        <f t="shared" si="11"/>
        <v xml:space="preserve"> - </v>
      </c>
      <c r="I75" s="3"/>
      <c r="J75" s="90"/>
      <c r="K75" s="91"/>
      <c r="L75" s="104"/>
      <c r="M75" s="89"/>
      <c r="N75" s="109"/>
      <c r="O75" s="106"/>
      <c r="P75" s="23"/>
    </row>
    <row r="76" spans="2:16" x14ac:dyDescent="0.25">
      <c r="B76" s="20"/>
      <c r="C76" s="90" t="s">
        <v>120</v>
      </c>
      <c r="D76" s="91"/>
      <c r="E76" s="104"/>
      <c r="F76" s="89">
        <v>165.61189999999999</v>
      </c>
      <c r="G76" s="109">
        <f t="shared" si="9"/>
        <v>1.577199782301501E-2</v>
      </c>
      <c r="H76" s="106" t="str">
        <f t="shared" si="11"/>
        <v xml:space="preserve"> - </v>
      </c>
      <c r="I76" s="3"/>
      <c r="J76" s="90"/>
      <c r="K76" s="91"/>
      <c r="L76" s="104"/>
      <c r="M76" s="89"/>
      <c r="N76" s="109"/>
      <c r="O76" s="106"/>
      <c r="P76" s="23"/>
    </row>
    <row r="77" spans="2:16" x14ac:dyDescent="0.25">
      <c r="B77" s="20"/>
      <c r="C77" s="90" t="s">
        <v>109</v>
      </c>
      <c r="D77" s="91"/>
      <c r="E77" s="104">
        <v>595.56099999999992</v>
      </c>
      <c r="F77" s="89">
        <v>153.8648</v>
      </c>
      <c r="G77" s="109">
        <f t="shared" si="9"/>
        <v>1.4653266405606361E-2</v>
      </c>
      <c r="H77" s="106">
        <f t="shared" si="11"/>
        <v>-0.74164728717965067</v>
      </c>
      <c r="I77" s="3"/>
      <c r="J77" s="90"/>
      <c r="K77" s="91"/>
      <c r="L77" s="104"/>
      <c r="M77" s="89"/>
      <c r="N77" s="109"/>
      <c r="O77" s="106"/>
      <c r="P77" s="23"/>
    </row>
    <row r="78" spans="2:16" x14ac:dyDescent="0.25">
      <c r="B78" s="20"/>
      <c r="C78" s="90" t="s">
        <v>127</v>
      </c>
      <c r="D78" s="91"/>
      <c r="E78" s="104">
        <v>154.22899999999998</v>
      </c>
      <c r="F78" s="89">
        <v>121.40271999999999</v>
      </c>
      <c r="G78" s="109">
        <f t="shared" si="9"/>
        <v>1.1561750306276909E-2</v>
      </c>
      <c r="H78" s="106">
        <f t="shared" si="11"/>
        <v>-0.21284116476149106</v>
      </c>
      <c r="I78" s="3"/>
      <c r="J78" s="90"/>
      <c r="K78" s="91"/>
      <c r="L78" s="104"/>
      <c r="M78" s="89"/>
      <c r="N78" s="109"/>
      <c r="O78" s="106"/>
      <c r="P78" s="23"/>
    </row>
    <row r="79" spans="2:16" x14ac:dyDescent="0.25">
      <c r="B79" s="20"/>
      <c r="C79" s="90" t="s">
        <v>151</v>
      </c>
      <c r="D79" s="91"/>
      <c r="E79" s="104">
        <v>43.62</v>
      </c>
      <c r="F79" s="89">
        <v>106.366</v>
      </c>
      <c r="G79" s="109">
        <f t="shared" si="9"/>
        <v>1.0129732950608107E-2</v>
      </c>
      <c r="H79" s="106">
        <f t="shared" si="11"/>
        <v>1.4384685923888125</v>
      </c>
      <c r="I79" s="3"/>
      <c r="J79" s="90"/>
      <c r="K79" s="91"/>
      <c r="L79" s="104"/>
      <c r="M79" s="89"/>
      <c r="N79" s="109"/>
      <c r="O79" s="106"/>
      <c r="P79" s="23"/>
    </row>
    <row r="80" spans="2:16" x14ac:dyDescent="0.25">
      <c r="B80" s="20"/>
      <c r="C80" s="90" t="s">
        <v>123</v>
      </c>
      <c r="D80" s="91"/>
      <c r="E80" s="104">
        <v>2578.2589999999996</v>
      </c>
      <c r="F80" s="89">
        <v>104.66719000000001</v>
      </c>
      <c r="G80" s="109">
        <f t="shared" si="9"/>
        <v>9.9679473082616571E-3</v>
      </c>
      <c r="H80" s="106">
        <f t="shared" si="11"/>
        <v>-0.95940392722375833</v>
      </c>
      <c r="I80" s="3"/>
      <c r="J80" s="90"/>
      <c r="K80" s="91"/>
      <c r="L80" s="104"/>
      <c r="M80" s="89"/>
      <c r="N80" s="109"/>
      <c r="O80" s="106"/>
      <c r="P80" s="23"/>
    </row>
    <row r="81" spans="2:16" x14ac:dyDescent="0.25">
      <c r="B81" s="20"/>
      <c r="C81" s="90" t="s">
        <v>137</v>
      </c>
      <c r="D81" s="91"/>
      <c r="E81" s="104">
        <v>19.220999999999997</v>
      </c>
      <c r="F81" s="118">
        <v>100.288</v>
      </c>
      <c r="G81" s="109">
        <f t="shared" si="9"/>
        <v>9.5508965096984533E-3</v>
      </c>
      <c r="H81" s="106">
        <f t="shared" si="11"/>
        <v>4.2176265542895797</v>
      </c>
      <c r="I81" s="3"/>
      <c r="J81" s="90"/>
      <c r="K81" s="91"/>
      <c r="L81" s="104"/>
      <c r="M81" s="118"/>
      <c r="N81" s="109"/>
      <c r="O81" s="106"/>
      <c r="P81" s="23"/>
    </row>
    <row r="82" spans="2:16" x14ac:dyDescent="0.25">
      <c r="B82" s="20"/>
      <c r="C82" s="90" t="s">
        <v>124</v>
      </c>
      <c r="D82" s="91"/>
      <c r="E82" s="104">
        <v>107.923</v>
      </c>
      <c r="F82" s="89">
        <v>56.893360000000001</v>
      </c>
      <c r="G82" s="109">
        <f t="shared" si="9"/>
        <v>5.4182214566948954E-3</v>
      </c>
      <c r="H82" s="106">
        <f t="shared" si="11"/>
        <v>-0.47283377963918716</v>
      </c>
      <c r="I82" s="3"/>
      <c r="J82" s="90"/>
      <c r="K82" s="91"/>
      <c r="L82" s="104"/>
      <c r="M82" s="89"/>
      <c r="N82" s="109"/>
      <c r="O82" s="106"/>
      <c r="P82" s="23"/>
    </row>
    <row r="83" spans="2:16" x14ac:dyDescent="0.25">
      <c r="B83" s="20"/>
      <c r="C83" s="90" t="s">
        <v>152</v>
      </c>
      <c r="D83" s="96"/>
      <c r="E83" s="104">
        <v>54.808999999999997</v>
      </c>
      <c r="F83" s="89">
        <v>56.517749999999999</v>
      </c>
      <c r="G83" s="109">
        <f t="shared" si="9"/>
        <v>5.382450355087446E-3</v>
      </c>
      <c r="H83" s="106">
        <f t="shared" si="11"/>
        <v>3.1176449123319294E-2</v>
      </c>
      <c r="I83" s="3"/>
      <c r="J83" s="90"/>
      <c r="K83" s="96"/>
      <c r="L83" s="104"/>
      <c r="M83" s="89"/>
      <c r="N83" s="109"/>
      <c r="O83" s="106"/>
      <c r="P83" s="23"/>
    </row>
    <row r="84" spans="2:16" x14ac:dyDescent="0.25">
      <c r="B84" s="20"/>
      <c r="C84" s="90" t="s">
        <v>114</v>
      </c>
      <c r="D84" s="91"/>
      <c r="E84" s="104">
        <v>155.56200000000001</v>
      </c>
      <c r="F84" s="89">
        <v>55.057199999999995</v>
      </c>
      <c r="G84" s="109">
        <f t="shared" si="9"/>
        <v>5.2433553297879078E-3</v>
      </c>
      <c r="H84" s="106">
        <f t="shared" si="11"/>
        <v>-0.64607551972846844</v>
      </c>
      <c r="I84" s="3"/>
      <c r="J84" s="90"/>
      <c r="K84" s="91"/>
      <c r="L84" s="104"/>
      <c r="M84" s="89"/>
      <c r="N84" s="109"/>
      <c r="O84" s="106"/>
      <c r="P84" s="23"/>
    </row>
    <row r="85" spans="2:16" x14ac:dyDescent="0.25">
      <c r="B85" s="20"/>
      <c r="C85" s="93" t="s">
        <v>115</v>
      </c>
      <c r="D85" s="94"/>
      <c r="E85" s="107">
        <v>1047.875</v>
      </c>
      <c r="F85" s="95">
        <v>160.70940000000002</v>
      </c>
      <c r="G85" s="110">
        <f>+F85/F$86</f>
        <v>1.5305109759250687E-2</v>
      </c>
      <c r="H85" s="108">
        <f t="shared" si="11"/>
        <v>-0.84663304306334242</v>
      </c>
      <c r="I85" s="3"/>
      <c r="J85" s="93"/>
      <c r="K85" s="94"/>
      <c r="L85" s="107"/>
      <c r="M85" s="95"/>
      <c r="N85" s="110" t="e">
        <f>+M85/M$86</f>
        <v>#DIV/0!</v>
      </c>
      <c r="O85" s="108" t="str">
        <f t="shared" si="12"/>
        <v xml:space="preserve"> - </v>
      </c>
      <c r="P85" s="23"/>
    </row>
    <row r="86" spans="2:16" x14ac:dyDescent="0.25">
      <c r="B86" s="20"/>
      <c r="C86" s="97" t="s">
        <v>3</v>
      </c>
      <c r="D86" s="98"/>
      <c r="E86" s="88">
        <f>SUM(E68:E85)</f>
        <v>11657.812000000002</v>
      </c>
      <c r="F86" s="88">
        <f>SUM(F68:F85)</f>
        <v>10500.375529999994</v>
      </c>
      <c r="G86" s="74">
        <f>+F86/F$86</f>
        <v>1</v>
      </c>
      <c r="H86" s="99">
        <f t="shared" si="11"/>
        <v>-9.9284194152385319E-2</v>
      </c>
      <c r="I86" s="8"/>
      <c r="J86" s="97" t="s">
        <v>14</v>
      </c>
      <c r="K86" s="98"/>
      <c r="L86" s="88">
        <f>SUM(L68:L85)</f>
        <v>177.64599999999999</v>
      </c>
      <c r="M86" s="88">
        <f>SUM(M68:M85)</f>
        <v>0</v>
      </c>
      <c r="N86" s="74" t="e">
        <f>+M86/M$86</f>
        <v>#DIV/0!</v>
      </c>
      <c r="O86" s="99">
        <f t="shared" si="12"/>
        <v>-1</v>
      </c>
      <c r="P86" s="23"/>
    </row>
    <row r="87" spans="2:16" x14ac:dyDescent="0.25">
      <c r="B87" s="20"/>
      <c r="C87" s="82" t="s">
        <v>25</v>
      </c>
      <c r="D87" s="8"/>
      <c r="E87" s="32"/>
      <c r="F87" s="8"/>
      <c r="G87" s="8"/>
      <c r="H87" s="8"/>
      <c r="I87" s="8"/>
      <c r="J87" s="82" t="s">
        <v>25</v>
      </c>
      <c r="K87" s="8"/>
      <c r="L87" s="8"/>
      <c r="M87" s="8"/>
      <c r="N87" s="8"/>
      <c r="O87" s="8"/>
      <c r="P87" s="23"/>
    </row>
    <row r="88" spans="2:16" x14ac:dyDescent="0.25">
      <c r="B88" s="20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23"/>
    </row>
    <row r="89" spans="2:16" x14ac:dyDescent="0.25"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24"/>
    </row>
  </sheetData>
  <mergeCells count="19">
    <mergeCell ref="C67:D67"/>
    <mergeCell ref="J67:K67"/>
    <mergeCell ref="C64:O64"/>
    <mergeCell ref="C65:H65"/>
    <mergeCell ref="J65:O65"/>
    <mergeCell ref="C66:H66"/>
    <mergeCell ref="J66:O66"/>
    <mergeCell ref="F10:L10"/>
    <mergeCell ref="F11:G11"/>
    <mergeCell ref="B1:P1"/>
    <mergeCell ref="C7:O8"/>
    <mergeCell ref="F9:L9"/>
    <mergeCell ref="C36:D36"/>
    <mergeCell ref="J36:K36"/>
    <mergeCell ref="C33:O33"/>
    <mergeCell ref="C34:H34"/>
    <mergeCell ref="J34:O34"/>
    <mergeCell ref="C35:H35"/>
    <mergeCell ref="J35:O35"/>
  </mergeCells>
  <pageMargins left="0.7" right="0.7" top="0.75" bottom="0.75" header="0.3" footer="0.3"/>
  <pageSetup orientation="portrait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30C4CF7C-E372-4871-AF20-7DF0D8FCD98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L12:L27</xm:sqref>
        </x14:conditionalFormatting>
        <x14:conditionalFormatting xmlns:xm="http://schemas.microsoft.com/office/excel/2006/main">
          <x14:cfRule type="iconSet" priority="2" id="{591AEE28-644C-402E-BA4E-7EA51E694840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H37:H57</xm:sqref>
        </x14:conditionalFormatting>
        <x14:conditionalFormatting xmlns:xm="http://schemas.microsoft.com/office/excel/2006/main">
          <x14:cfRule type="iconSet" priority="1" id="{38649D28-61A0-46E3-B0BC-1344EE9CD50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O37:O57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Carátula</vt:lpstr>
      <vt:lpstr>Índice</vt:lpstr>
      <vt:lpstr>Oriente</vt:lpstr>
      <vt:lpstr>Amazonas</vt:lpstr>
      <vt:lpstr>Loreto</vt:lpstr>
      <vt:lpstr>San Martín</vt:lpstr>
      <vt:lpstr>Ucayali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- Perucamaras</dc:creator>
  <cp:lastModifiedBy>Prensa - Perucamaras</cp:lastModifiedBy>
  <dcterms:created xsi:type="dcterms:W3CDTF">2016-02-17T14:30:10Z</dcterms:created>
  <dcterms:modified xsi:type="dcterms:W3CDTF">2017-09-25T13:40:49Z</dcterms:modified>
</cp:coreProperties>
</file>